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15" windowHeight="9120"/>
  </bookViews>
  <sheets>
    <sheet name="Лист2" sheetId="18" r:id="rId1"/>
  </sheets>
  <calcPr calcId="152511"/>
</workbook>
</file>

<file path=xl/calcChain.xml><?xml version="1.0" encoding="utf-8"?>
<calcChain xmlns="http://schemas.openxmlformats.org/spreadsheetml/2006/main">
  <c r="G57" i="18" l="1"/>
  <c r="I56" i="18"/>
  <c r="J6" i="18" l="1"/>
  <c r="K6" i="18"/>
  <c r="Q6" i="18"/>
  <c r="U6" i="18"/>
  <c r="Y6" i="18"/>
  <c r="AD6" i="18" s="1"/>
  <c r="AE6" i="18" s="1"/>
  <c r="AH6" i="18"/>
  <c r="AI6" i="18"/>
  <c r="AJ6" i="18"/>
  <c r="AK6" i="18"/>
  <c r="U7" i="18"/>
  <c r="Y7" i="18"/>
  <c r="AD7" i="18" s="1"/>
  <c r="AE7" i="18" s="1"/>
  <c r="AH7" i="18"/>
  <c r="AI7" i="18"/>
  <c r="AJ7" i="18"/>
  <c r="AK7" i="18"/>
  <c r="J8" i="18"/>
  <c r="K8" i="18"/>
  <c r="Q8" i="18"/>
  <c r="U8" i="18"/>
  <c r="W8" i="18"/>
  <c r="Y8" i="18"/>
  <c r="AD8" i="18" s="1"/>
  <c r="AE8" i="18" s="1"/>
  <c r="AH8" i="18"/>
  <c r="AI8" i="18"/>
  <c r="AJ8" i="18"/>
  <c r="AK8" i="18"/>
  <c r="J9" i="18"/>
  <c r="K9" i="18"/>
  <c r="Q9" i="18"/>
  <c r="U9" i="18"/>
  <c r="W9" i="18"/>
  <c r="Y9" i="18"/>
  <c r="AD9" i="18" s="1"/>
  <c r="AE9" i="18" s="1"/>
  <c r="AH9" i="18"/>
  <c r="AI9" i="18"/>
  <c r="AJ9" i="18"/>
  <c r="AK9" i="18"/>
  <c r="J10" i="18"/>
  <c r="K10" i="18"/>
  <c r="Q10" i="18"/>
  <c r="U10" i="18"/>
  <c r="W10" i="18"/>
  <c r="Y10" i="18"/>
  <c r="U11" i="18"/>
  <c r="W11" i="18"/>
  <c r="Y11" i="18"/>
  <c r="AD11" i="18" s="1"/>
  <c r="AE11" i="18" s="1"/>
  <c r="AH11" i="18"/>
  <c r="AI11" i="18"/>
  <c r="AJ11" i="18"/>
  <c r="AK11" i="18"/>
  <c r="J12" i="18"/>
  <c r="K12" i="18"/>
  <c r="Q12" i="18"/>
  <c r="U12" i="18"/>
  <c r="W12" i="18"/>
  <c r="Y12" i="18"/>
  <c r="AD12" i="18" s="1"/>
  <c r="AE12" i="18" s="1"/>
  <c r="AH12" i="18"/>
  <c r="AI12" i="18"/>
  <c r="AJ12" i="18"/>
  <c r="AK12" i="18"/>
  <c r="J13" i="18"/>
  <c r="K13" i="18"/>
  <c r="U13" i="18"/>
  <c r="W13" i="18"/>
  <c r="Y13" i="18"/>
  <c r="AD13" i="18" s="1"/>
  <c r="AE13" i="18" s="1"/>
  <c r="AH13" i="18"/>
  <c r="AI13" i="18"/>
  <c r="AJ13" i="18"/>
  <c r="AK13" i="18"/>
  <c r="U14" i="18"/>
  <c r="W14" i="18"/>
  <c r="Y14" i="18"/>
  <c r="AD14" i="18" s="1"/>
  <c r="AE14" i="18" s="1"/>
  <c r="AH14" i="18"/>
  <c r="AI14" i="18"/>
  <c r="AJ14" i="18"/>
  <c r="AK14" i="18"/>
  <c r="U15" i="18"/>
  <c r="W15" i="18"/>
  <c r="Y15" i="18"/>
  <c r="AD15" i="18" s="1"/>
  <c r="AE15" i="18" s="1"/>
  <c r="AH15" i="18"/>
  <c r="AI15" i="18"/>
  <c r="AJ15" i="18"/>
  <c r="AK15" i="18"/>
  <c r="J16" i="18"/>
  <c r="K16" i="18"/>
  <c r="Q16" i="18"/>
  <c r="U16" i="18"/>
  <c r="W16" i="18"/>
  <c r="Y16" i="18"/>
  <c r="AD16" i="18" s="1"/>
  <c r="AE16" i="18" s="1"/>
  <c r="AH16" i="18"/>
  <c r="AI16" i="18"/>
  <c r="AJ16" i="18"/>
  <c r="AK16" i="18"/>
  <c r="J17" i="18"/>
  <c r="K17" i="18"/>
  <c r="Q17" i="18"/>
  <c r="U17" i="18"/>
  <c r="W17" i="18"/>
  <c r="Y17" i="18"/>
  <c r="AD17" i="18" s="1"/>
  <c r="AE17" i="18" s="1"/>
  <c r="AH17" i="18"/>
  <c r="AI17" i="18"/>
  <c r="AJ17" i="18"/>
  <c r="AK17" i="18"/>
  <c r="U18" i="18"/>
  <c r="W18" i="18"/>
  <c r="Y18" i="18"/>
  <c r="AD18" i="18" s="1"/>
  <c r="AE18" i="18" s="1"/>
  <c r="AH18" i="18"/>
  <c r="AI18" i="18"/>
  <c r="AJ18" i="18"/>
  <c r="AK18" i="18"/>
  <c r="J19" i="18"/>
  <c r="K19" i="18"/>
  <c r="Q19" i="18"/>
  <c r="U19" i="18"/>
  <c r="W19" i="18"/>
  <c r="Y19" i="18"/>
  <c r="AD19" i="18" s="1"/>
  <c r="AE19" i="18" s="1"/>
  <c r="AH19" i="18"/>
  <c r="AI19" i="18"/>
  <c r="AJ19" i="18"/>
  <c r="AK19" i="18"/>
  <c r="J20" i="18"/>
  <c r="K20" i="18"/>
  <c r="Q20" i="18"/>
  <c r="U20" i="18"/>
  <c r="W20" i="18"/>
  <c r="Y20" i="18"/>
  <c r="AD20" i="18" s="1"/>
  <c r="AE20" i="18" s="1"/>
  <c r="AH20" i="18"/>
  <c r="AI20" i="18"/>
  <c r="AJ20" i="18"/>
  <c r="AK20" i="18"/>
  <c r="J21" i="18"/>
  <c r="K21" i="18"/>
  <c r="Q21" i="18"/>
  <c r="U21" i="18"/>
  <c r="W21" i="18"/>
  <c r="Y21" i="18"/>
  <c r="AD21" i="18" s="1"/>
  <c r="AE21" i="18" s="1"/>
  <c r="AH21" i="18"/>
  <c r="AI21" i="18"/>
  <c r="AJ21" i="18"/>
  <c r="AK21" i="18"/>
  <c r="J22" i="18"/>
  <c r="K22" i="18"/>
  <c r="Q22" i="18"/>
  <c r="U22" i="18"/>
  <c r="W22" i="18"/>
  <c r="Y22" i="18"/>
  <c r="AD22" i="18" s="1"/>
  <c r="AE22" i="18" s="1"/>
  <c r="AH22" i="18"/>
  <c r="AI22" i="18"/>
  <c r="AJ22" i="18"/>
  <c r="AK22" i="18"/>
  <c r="U23" i="18"/>
  <c r="W23" i="18"/>
  <c r="Y23" i="18"/>
  <c r="AD23" i="18" s="1"/>
  <c r="AE23" i="18" s="1"/>
  <c r="AH23" i="18"/>
  <c r="AI23" i="18"/>
  <c r="AJ23" i="18"/>
  <c r="AK23" i="18"/>
  <c r="U24" i="18"/>
  <c r="W24" i="18"/>
  <c r="Y24" i="18"/>
  <c r="AD24" i="18" s="1"/>
  <c r="AE24" i="18" s="1"/>
  <c r="AH24" i="18"/>
  <c r="AI24" i="18"/>
  <c r="AJ24" i="18"/>
  <c r="AK24" i="18"/>
  <c r="U25" i="18"/>
  <c r="W25" i="18"/>
  <c r="Y25" i="18"/>
  <c r="AD25" i="18" s="1"/>
  <c r="AE25" i="18" s="1"/>
  <c r="AH25" i="18"/>
  <c r="AI25" i="18"/>
  <c r="AJ25" i="18"/>
  <c r="AK25" i="18"/>
  <c r="J26" i="18"/>
  <c r="K26" i="18"/>
  <c r="L26" i="18"/>
  <c r="M26" i="18" s="1"/>
  <c r="U26" i="18"/>
  <c r="W26" i="18"/>
  <c r="Y26" i="18"/>
  <c r="AD26" i="18" s="1"/>
  <c r="AE26" i="18" s="1"/>
  <c r="AH26" i="18"/>
  <c r="AI26" i="18"/>
  <c r="AJ26" i="18"/>
  <c r="AK26" i="18"/>
  <c r="J27" i="18"/>
  <c r="K27" i="18"/>
  <c r="L27" i="18"/>
  <c r="M27" i="18" s="1"/>
  <c r="N27" i="18"/>
  <c r="O27" i="18" s="1"/>
  <c r="U27" i="18"/>
  <c r="W27" i="18"/>
  <c r="Y27" i="18"/>
  <c r="AD27" i="18" s="1"/>
  <c r="AE27" i="18" s="1"/>
  <c r="AH27" i="18"/>
  <c r="AI27" i="18"/>
  <c r="AJ27" i="18"/>
  <c r="AK27" i="18"/>
  <c r="U28" i="18"/>
  <c r="W28" i="18"/>
  <c r="Y28" i="18"/>
  <c r="AD28" i="18" s="1"/>
  <c r="AE28" i="18" s="1"/>
  <c r="AH28" i="18"/>
  <c r="AI28" i="18"/>
  <c r="AK28" i="18" s="1"/>
  <c r="AJ28" i="18"/>
  <c r="J29" i="18"/>
  <c r="S29" i="18"/>
  <c r="J30" i="18"/>
  <c r="P30" i="18"/>
  <c r="U29" i="18" l="1"/>
  <c r="AJ29" i="18"/>
  <c r="Q27" i="18"/>
  <c r="AK29" i="18"/>
  <c r="AE29" i="18"/>
  <c r="Q26" i="18"/>
  <c r="H25" i="18" l="1"/>
  <c r="K25" i="18" l="1"/>
  <c r="Q25" i="18"/>
  <c r="J25" i="18"/>
  <c r="J77" i="18" l="1"/>
  <c r="J76" i="18"/>
  <c r="J74" i="18"/>
  <c r="J73" i="18"/>
  <c r="J70" i="18"/>
  <c r="J69" i="18"/>
  <c r="J61" i="18"/>
  <c r="J59" i="18"/>
  <c r="J58" i="18"/>
  <c r="J57" i="18"/>
  <c r="J55" i="18"/>
  <c r="J50" i="18"/>
  <c r="J49" i="18"/>
  <c r="J42" i="18"/>
  <c r="J41" i="18"/>
  <c r="J38" i="18"/>
  <c r="J37" i="18"/>
  <c r="J31" i="18"/>
  <c r="P81" i="18"/>
  <c r="P80" i="18"/>
  <c r="G79" i="18"/>
  <c r="P77" i="18"/>
  <c r="G76" i="18"/>
  <c r="P74" i="18"/>
  <c r="S73" i="18"/>
  <c r="G73" i="18"/>
  <c r="W72" i="18"/>
  <c r="U72" i="18"/>
  <c r="W71" i="18"/>
  <c r="U71" i="18"/>
  <c r="U73" i="18" s="1"/>
  <c r="P70" i="18"/>
  <c r="S69" i="18"/>
  <c r="G69" i="18"/>
  <c r="W68" i="18"/>
  <c r="U68" i="18"/>
  <c r="W67" i="18"/>
  <c r="U67" i="18"/>
  <c r="W66" i="18"/>
  <c r="U66" i="18"/>
  <c r="W65" i="18"/>
  <c r="U65" i="18"/>
  <c r="W64" i="18"/>
  <c r="U64" i="18"/>
  <c r="W63" i="18"/>
  <c r="U63" i="18"/>
  <c r="W62" i="18"/>
  <c r="Q61" i="18"/>
  <c r="I61" i="18"/>
  <c r="P61" i="18" s="1"/>
  <c r="W60" i="18"/>
  <c r="U60" i="18"/>
  <c r="P59" i="18"/>
  <c r="S57" i="18"/>
  <c r="I55" i="18"/>
  <c r="W54" i="18"/>
  <c r="U54" i="18"/>
  <c r="W53" i="18"/>
  <c r="U53" i="18"/>
  <c r="W52" i="18"/>
  <c r="W51" i="18"/>
  <c r="U51" i="18"/>
  <c r="S49" i="18"/>
  <c r="G49" i="18"/>
  <c r="W48" i="18"/>
  <c r="U48" i="18"/>
  <c r="W47" i="18"/>
  <c r="U47" i="18"/>
  <c r="W46" i="18"/>
  <c r="U46" i="18"/>
  <c r="W45" i="18"/>
  <c r="W44" i="18"/>
  <c r="W43" i="18"/>
  <c r="U43" i="18"/>
  <c r="U49" i="18" s="1"/>
  <c r="S41" i="18"/>
  <c r="G41" i="18"/>
  <c r="G58" i="18" s="1"/>
  <c r="W40" i="18"/>
  <c r="U40" i="18"/>
  <c r="U41" i="18" s="1"/>
  <c r="W39" i="18"/>
  <c r="P38" i="18"/>
  <c r="S37" i="18"/>
  <c r="AA36" i="18"/>
  <c r="AF36" i="18" s="1"/>
  <c r="H40" i="18" s="1"/>
  <c r="J40" i="18" s="1"/>
  <c r="Z36" i="18"/>
  <c r="W36" i="18"/>
  <c r="U36" i="18"/>
  <c r="W35" i="18"/>
  <c r="U35" i="18"/>
  <c r="W34" i="18"/>
  <c r="W33" i="18"/>
  <c r="U33" i="18"/>
  <c r="W32" i="18"/>
  <c r="U32" i="18"/>
  <c r="AF31" i="18"/>
  <c r="AA35" i="18" s="1"/>
  <c r="W31" i="18"/>
  <c r="P31" i="18"/>
  <c r="G29" i="18"/>
  <c r="H28" i="18"/>
  <c r="I10" i="18"/>
  <c r="P10" i="18" s="1"/>
  <c r="I8" i="18"/>
  <c r="P8" i="18" s="1"/>
  <c r="H7" i="18"/>
  <c r="I6" i="18"/>
  <c r="U37" i="18" l="1"/>
  <c r="U58" i="18" s="1"/>
  <c r="S58" i="18"/>
  <c r="U69" i="18"/>
  <c r="U76" i="18" s="1"/>
  <c r="P6" i="18"/>
  <c r="AB36" i="18"/>
  <c r="H39" i="18" s="1"/>
  <c r="J39" i="18" s="1"/>
  <c r="AG36" i="18"/>
  <c r="AE36" i="18"/>
  <c r="H60" i="18" s="1"/>
  <c r="J60" i="18" s="1"/>
  <c r="G82" i="18"/>
  <c r="I7" i="18"/>
  <c r="P7" i="18" s="1"/>
  <c r="J7" i="18"/>
  <c r="K7" i="18"/>
  <c r="Q7" i="18"/>
  <c r="J28" i="18"/>
  <c r="N28" i="18"/>
  <c r="O28" i="18" s="1"/>
  <c r="K28" i="18"/>
  <c r="Q28" i="18"/>
  <c r="H11" i="18"/>
  <c r="H15" i="18"/>
  <c r="I40" i="18"/>
  <c r="P40" i="18" s="1"/>
  <c r="Q40" i="18"/>
  <c r="K40" i="18"/>
  <c r="H14" i="18"/>
  <c r="H18" i="18"/>
  <c r="AE35" i="18"/>
  <c r="AB35" i="18"/>
  <c r="AF35" i="18"/>
  <c r="AD35" i="18"/>
  <c r="H23" i="18"/>
  <c r="H24" i="18"/>
  <c r="I25" i="18"/>
  <c r="P25" i="18" s="1"/>
  <c r="I26" i="18"/>
  <c r="P26" i="18" s="1"/>
  <c r="I27" i="18"/>
  <c r="P27" i="18" s="1"/>
  <c r="I28" i="18"/>
  <c r="AD36" i="18"/>
  <c r="K60" i="18"/>
  <c r="S76" i="18"/>
  <c r="F32" i="18" l="1"/>
  <c r="F78" i="18"/>
  <c r="F43" i="18"/>
  <c r="H43" i="18" s="1"/>
  <c r="J43" i="18" s="1"/>
  <c r="F34" i="18"/>
  <c r="F62" i="18"/>
  <c r="F39" i="18"/>
  <c r="F67" i="18"/>
  <c r="H67" i="18" s="1"/>
  <c r="J67" i="18" s="1"/>
  <c r="F36" i="18"/>
  <c r="F40" i="18"/>
  <c r="F48" i="18"/>
  <c r="F52" i="18"/>
  <c r="F54" i="18"/>
  <c r="F64" i="18"/>
  <c r="H64" i="18" s="1"/>
  <c r="J64" i="18" s="1"/>
  <c r="F72" i="18"/>
  <c r="F33" i="18"/>
  <c r="H33" i="18" s="1"/>
  <c r="J33" i="18" s="1"/>
  <c r="F45" i="18"/>
  <c r="F47" i="18"/>
  <c r="H47" i="18" s="1"/>
  <c r="J47" i="18" s="1"/>
  <c r="F51" i="18"/>
  <c r="F53" i="18"/>
  <c r="H53" i="18" s="1"/>
  <c r="J53" i="18" s="1"/>
  <c r="F65" i="18"/>
  <c r="F44" i="18"/>
  <c r="H44" i="18" s="1"/>
  <c r="J44" i="18" s="1"/>
  <c r="F46" i="18"/>
  <c r="F66" i="18"/>
  <c r="H66" i="18" s="1"/>
  <c r="J66" i="18" s="1"/>
  <c r="F68" i="18"/>
  <c r="F25" i="18"/>
  <c r="F35" i="18"/>
  <c r="F60" i="18"/>
  <c r="F63" i="18"/>
  <c r="F71" i="18"/>
  <c r="H71" i="18" s="1"/>
  <c r="J71" i="18" s="1"/>
  <c r="F75" i="18"/>
  <c r="I39" i="18"/>
  <c r="I41" i="18" s="1"/>
  <c r="K41" i="18" s="1"/>
  <c r="I60" i="18"/>
  <c r="N39" i="18"/>
  <c r="O39" i="18" s="1"/>
  <c r="N60" i="18"/>
  <c r="O60" i="18" s="1"/>
  <c r="P60" i="18" s="1"/>
  <c r="L39" i="18"/>
  <c r="M39" i="18" s="1"/>
  <c r="K39" i="18"/>
  <c r="P28" i="18"/>
  <c r="K23" i="18"/>
  <c r="Q23" i="18"/>
  <c r="J23" i="18"/>
  <c r="J14" i="18"/>
  <c r="K14" i="18"/>
  <c r="Q14" i="18"/>
  <c r="K15" i="18"/>
  <c r="Q15" i="18"/>
  <c r="J15" i="18"/>
  <c r="J24" i="18"/>
  <c r="K24" i="18"/>
  <c r="Q24" i="18"/>
  <c r="J18" i="18"/>
  <c r="K18" i="18"/>
  <c r="K11" i="18"/>
  <c r="Q11" i="18"/>
  <c r="J11" i="18"/>
  <c r="I24" i="18"/>
  <c r="P24" i="18" s="1"/>
  <c r="I22" i="18"/>
  <c r="P22" i="18" s="1"/>
  <c r="H78" i="18"/>
  <c r="J78" i="18" s="1"/>
  <c r="H32" i="18"/>
  <c r="J32" i="18" s="1"/>
  <c r="H62" i="18"/>
  <c r="J62" i="18" s="1"/>
  <c r="H34" i="18"/>
  <c r="J34" i="18" s="1"/>
  <c r="I20" i="18"/>
  <c r="P20" i="18" s="1"/>
  <c r="I18" i="18"/>
  <c r="I16" i="18"/>
  <c r="P16" i="18" s="1"/>
  <c r="I14" i="18"/>
  <c r="P14" i="18" s="1"/>
  <c r="I12" i="18"/>
  <c r="P12" i="18" s="1"/>
  <c r="I19" i="18"/>
  <c r="P19" i="18" s="1"/>
  <c r="I17" i="18"/>
  <c r="P17" i="18" s="1"/>
  <c r="I15" i="18"/>
  <c r="P15" i="18" s="1"/>
  <c r="I13" i="18"/>
  <c r="I11" i="18"/>
  <c r="P11" i="18" s="1"/>
  <c r="I9" i="18"/>
  <c r="P9" i="18" s="1"/>
  <c r="I23" i="18"/>
  <c r="P23" i="18" s="1"/>
  <c r="I21" i="18"/>
  <c r="P21" i="18" s="1"/>
  <c r="H72" i="18"/>
  <c r="J72" i="18" s="1"/>
  <c r="H65" i="18"/>
  <c r="J65" i="18" s="1"/>
  <c r="H54" i="18"/>
  <c r="J54" i="18" s="1"/>
  <c r="H52" i="18"/>
  <c r="J52" i="18" s="1"/>
  <c r="H51" i="18"/>
  <c r="J51" i="18" s="1"/>
  <c r="H48" i="18"/>
  <c r="J48" i="18" s="1"/>
  <c r="H36" i="18"/>
  <c r="J36" i="18" s="1"/>
  <c r="H45" i="18"/>
  <c r="J45" i="18" s="1"/>
  <c r="H68" i="18"/>
  <c r="J68" i="18" s="1"/>
  <c r="H63" i="18"/>
  <c r="J63" i="18" s="1"/>
  <c r="H75" i="18"/>
  <c r="J75" i="18" s="1"/>
  <c r="H46" i="18"/>
  <c r="J46" i="18" s="1"/>
  <c r="H35" i="18"/>
  <c r="J35" i="18" s="1"/>
  <c r="P39" i="18" l="1"/>
  <c r="P41" i="18" s="1"/>
  <c r="Q39" i="18"/>
  <c r="Q60" i="18"/>
  <c r="Q13" i="18"/>
  <c r="P13" i="18"/>
  <c r="I29" i="18"/>
  <c r="P18" i="18"/>
  <c r="P29" i="18" s="1"/>
  <c r="Q18" i="18"/>
  <c r="Q35" i="18"/>
  <c r="K35" i="18"/>
  <c r="I35" i="18"/>
  <c r="P35" i="18" s="1"/>
  <c r="I46" i="18"/>
  <c r="P46" i="18" s="1"/>
  <c r="Q46" i="18"/>
  <c r="K46" i="18"/>
  <c r="I71" i="18"/>
  <c r="Q71" i="18"/>
  <c r="K71" i="18"/>
  <c r="Q45" i="18"/>
  <c r="K45" i="18"/>
  <c r="I45" i="18"/>
  <c r="P45" i="18" s="1"/>
  <c r="N47" i="18"/>
  <c r="O47" i="18" s="1"/>
  <c r="I47" i="18"/>
  <c r="K47" i="18"/>
  <c r="Q51" i="18"/>
  <c r="K51" i="18"/>
  <c r="I51" i="18"/>
  <c r="N64" i="18"/>
  <c r="O64" i="18" s="1"/>
  <c r="I64" i="18"/>
  <c r="Q64" i="18"/>
  <c r="K64" i="18"/>
  <c r="I44" i="18"/>
  <c r="P44" i="18" s="1"/>
  <c r="Q44" i="18"/>
  <c r="K44" i="18"/>
  <c r="Q75" i="18"/>
  <c r="I75" i="18"/>
  <c r="N63" i="18"/>
  <c r="O63" i="18" s="1"/>
  <c r="I63" i="18"/>
  <c r="Q63" i="18"/>
  <c r="K63" i="18"/>
  <c r="I68" i="18"/>
  <c r="P68" i="18" s="1"/>
  <c r="Q68" i="18"/>
  <c r="K68" i="18"/>
  <c r="I33" i="18"/>
  <c r="P33" i="18" s="1"/>
  <c r="Q33" i="18"/>
  <c r="K33" i="18"/>
  <c r="Q48" i="18"/>
  <c r="K48" i="18"/>
  <c r="I48" i="18"/>
  <c r="P48" i="18" s="1"/>
  <c r="Q52" i="18"/>
  <c r="K52" i="18"/>
  <c r="I52" i="18"/>
  <c r="P52" i="18" s="1"/>
  <c r="I54" i="18"/>
  <c r="P54" i="18" s="1"/>
  <c r="Q54" i="18"/>
  <c r="K54" i="18"/>
  <c r="N65" i="18"/>
  <c r="O65" i="18" s="1"/>
  <c r="I65" i="18"/>
  <c r="Q65" i="18"/>
  <c r="K65" i="18"/>
  <c r="I72" i="18"/>
  <c r="P72" i="18" s="1"/>
  <c r="Q72" i="18"/>
  <c r="K72" i="18"/>
  <c r="N34" i="18"/>
  <c r="O34" i="18" s="1"/>
  <c r="L34" i="18"/>
  <c r="M34" i="18" s="1"/>
  <c r="I34" i="18"/>
  <c r="K34" i="18"/>
  <c r="L67" i="18"/>
  <c r="M67" i="18" s="1"/>
  <c r="I67" i="18"/>
  <c r="Q67" i="18"/>
  <c r="K67" i="18"/>
  <c r="I43" i="18"/>
  <c r="Q43" i="18"/>
  <c r="K43" i="18"/>
  <c r="N66" i="18"/>
  <c r="O66" i="18" s="1"/>
  <c r="I66" i="18"/>
  <c r="Q66" i="18"/>
  <c r="K66" i="18"/>
  <c r="N36" i="18"/>
  <c r="O36" i="18" s="1"/>
  <c r="I36" i="18"/>
  <c r="Q36" i="18"/>
  <c r="K36" i="18"/>
  <c r="I53" i="18"/>
  <c r="P53" i="18" s="1"/>
  <c r="Q53" i="18"/>
  <c r="K53" i="18"/>
  <c r="K62" i="18"/>
  <c r="N62" i="18"/>
  <c r="O62" i="18" s="1"/>
  <c r="L62" i="18"/>
  <c r="M62" i="18" s="1"/>
  <c r="I62" i="18"/>
  <c r="I32" i="18"/>
  <c r="Q32" i="18"/>
  <c r="K32" i="18"/>
  <c r="Q78" i="18"/>
  <c r="I78" i="18"/>
  <c r="I57" i="18" l="1"/>
  <c r="P36" i="18"/>
  <c r="P66" i="18"/>
  <c r="P65" i="18"/>
  <c r="P64" i="18"/>
  <c r="P63" i="18"/>
  <c r="P47" i="18"/>
  <c r="Q47" i="18"/>
  <c r="P67" i="18"/>
  <c r="P34" i="18"/>
  <c r="Q62" i="18"/>
  <c r="O82" i="18"/>
  <c r="I79" i="18"/>
  <c r="P78" i="18"/>
  <c r="P79" i="18" s="1"/>
  <c r="P32" i="18"/>
  <c r="I37" i="18"/>
  <c r="I49" i="18"/>
  <c r="K49" i="18" s="1"/>
  <c r="P43" i="18"/>
  <c r="Q34" i="18"/>
  <c r="M82" i="18"/>
  <c r="P62" i="18"/>
  <c r="I69" i="18"/>
  <c r="K69" i="18" s="1"/>
  <c r="P75" i="18"/>
  <c r="I76" i="18"/>
  <c r="P76" i="18" s="1"/>
  <c r="P51" i="18"/>
  <c r="P71" i="18"/>
  <c r="I73" i="18"/>
  <c r="P49" i="18" l="1"/>
  <c r="P69" i="18"/>
  <c r="P37" i="18"/>
  <c r="K73" i="18"/>
  <c r="P73" i="18"/>
  <c r="P57" i="18"/>
  <c r="K57" i="18"/>
  <c r="I58" i="18"/>
  <c r="I82" i="18" s="1"/>
  <c r="K37" i="18"/>
  <c r="P58" i="18" l="1"/>
  <c r="P84" i="18" s="1"/>
  <c r="K82" i="18"/>
  <c r="P82" i="18"/>
</calcChain>
</file>

<file path=xl/sharedStrings.xml><?xml version="1.0" encoding="utf-8"?>
<sst xmlns="http://schemas.openxmlformats.org/spreadsheetml/2006/main" count="167" uniqueCount="105">
  <si>
    <t>КП "Водоканал" Овруцької міської ради</t>
  </si>
  <si>
    <t>Посада</t>
  </si>
  <si>
    <t>Код згідно ДК</t>
  </si>
  <si>
    <t>Розряд</t>
  </si>
  <si>
    <t>Тар.ставка</t>
  </si>
  <si>
    <t>К-сть</t>
  </si>
  <si>
    <t>Посад.оклад</t>
  </si>
  <si>
    <t>Місячний фонд</t>
  </si>
  <si>
    <t>Водонасосна станція №1</t>
  </si>
  <si>
    <t>Водовідведення</t>
  </si>
  <si>
    <t>Слюсар АВР</t>
  </si>
  <si>
    <t>ІV</t>
  </si>
  <si>
    <t>IV</t>
  </si>
  <si>
    <t>V</t>
  </si>
  <si>
    <t>Електрогазозварник</t>
  </si>
  <si>
    <t>ІІ</t>
  </si>
  <si>
    <t>Оператор очисних споруд</t>
  </si>
  <si>
    <t>П</t>
  </si>
  <si>
    <t>Ш</t>
  </si>
  <si>
    <t>Всього:</t>
  </si>
  <si>
    <t>Слюсар-ремонтник</t>
  </si>
  <si>
    <t>Водонасосна станція №2</t>
  </si>
  <si>
    <t>Зовнішні мережі водопостачання</t>
  </si>
  <si>
    <t>ІІІ</t>
  </si>
  <si>
    <t>Токар</t>
  </si>
  <si>
    <t>Водії:</t>
  </si>
  <si>
    <t>1222.2</t>
  </si>
  <si>
    <t>1221.2</t>
  </si>
  <si>
    <t>Майстер  насосної станції</t>
  </si>
  <si>
    <t>Головний бухгалтер</t>
  </si>
  <si>
    <t>Головний інженер</t>
  </si>
  <si>
    <t>Головний економіст</t>
  </si>
  <si>
    <t>Юрист</t>
  </si>
  <si>
    <t>2421.2</t>
  </si>
  <si>
    <t>Секретар-друкарка</t>
  </si>
  <si>
    <t>Інспектор з кадрів</t>
  </si>
  <si>
    <t>ВСЬОГО:</t>
  </si>
  <si>
    <t>Разом:</t>
  </si>
  <si>
    <t>VІ</t>
  </si>
  <si>
    <t>грн.</t>
  </si>
  <si>
    <t>І</t>
  </si>
  <si>
    <t>2149.2</t>
  </si>
  <si>
    <t>№ п/п</t>
  </si>
  <si>
    <t>Сторож</t>
  </si>
  <si>
    <t>Диспетчер</t>
  </si>
  <si>
    <t>С. Г. Копишинська</t>
  </si>
  <si>
    <t>прожитковий мінімум</t>
  </si>
  <si>
    <t>Рембригада</t>
  </si>
  <si>
    <t>Бляхар (жестянщик)</t>
  </si>
  <si>
    <t>Муляр (камінщик)</t>
  </si>
  <si>
    <t>з 01.09.2017 р.</t>
  </si>
  <si>
    <t xml:space="preserve">Посад.оклад </t>
  </si>
  <si>
    <t>%</t>
  </si>
  <si>
    <t>мін</t>
  </si>
  <si>
    <t>макс</t>
  </si>
  <si>
    <t>при мін</t>
  </si>
  <si>
    <t>при макс.</t>
  </si>
  <si>
    <t xml:space="preserve"> до 01.09.2017 р.</t>
  </si>
  <si>
    <t>підвищення</t>
  </si>
  <si>
    <t>коефіцієнт</t>
  </si>
  <si>
    <t xml:space="preserve">Бухгалтер </t>
  </si>
  <si>
    <t xml:space="preserve">Інженер з охорони праці </t>
  </si>
  <si>
    <t>Інженер ІІ кат.</t>
  </si>
  <si>
    <t>вакансія</t>
  </si>
  <si>
    <t>згідно Штатного розпису</t>
  </si>
  <si>
    <t>фонд оплати праці за липень</t>
  </si>
  <si>
    <t>Організаційна структура</t>
  </si>
  <si>
    <t>Бухгалтер І кат.</t>
  </si>
  <si>
    <t>% підвищення</t>
  </si>
  <si>
    <t>16.91</t>
  </si>
  <si>
    <t>Обслуговування бюветів</t>
  </si>
  <si>
    <t>Гідротехнічні споруди</t>
  </si>
  <si>
    <t>Ремонтувальник русловий</t>
  </si>
  <si>
    <t>доплата до мінімальної</t>
  </si>
  <si>
    <t>доплати - за керівн бригадою, за шкідл ум праці.,</t>
  </si>
  <si>
    <t xml:space="preserve"> роботу в нічний час</t>
  </si>
  <si>
    <t>Фонд</t>
  </si>
  <si>
    <t>на руки</t>
  </si>
  <si>
    <t>на 2018 рік</t>
  </si>
  <si>
    <t>Машиніст екскаватора одноковшового JCB 3 CX</t>
  </si>
  <si>
    <t>Тракторист ЮМЗ-6 14608 АМ</t>
  </si>
  <si>
    <t>Машиніст крана автомобільного КС-3575А</t>
  </si>
  <si>
    <t>сума для отримання</t>
  </si>
  <si>
    <t>Бухгалтер</t>
  </si>
  <si>
    <t>Оператор водозапірних споруд</t>
  </si>
  <si>
    <t>Машиніст компресора пересувного з двиг. внутр. згоряння</t>
  </si>
  <si>
    <t>Начальник виробничого відділу</t>
  </si>
  <si>
    <t>Директор підприємства</t>
  </si>
  <si>
    <t>1210.1</t>
  </si>
  <si>
    <t>Заступник директора підприємства</t>
  </si>
  <si>
    <t>Завідувач господарства</t>
  </si>
  <si>
    <t>Майстер по водопроводу(зовнішніх мереж)</t>
  </si>
  <si>
    <t>Контролер водопровідного господарства</t>
  </si>
  <si>
    <t>Водій автотранспортних засобів</t>
  </si>
  <si>
    <t>Прибиральник службових приміщень</t>
  </si>
  <si>
    <t>Слюсар з КВП та А</t>
  </si>
  <si>
    <t>Майстер очисних споруд</t>
  </si>
  <si>
    <t>Водій автотранспортних засобів ГАЗ-53 КО-503</t>
  </si>
  <si>
    <t>Водій автотранспортних засобів ГАЗ-53</t>
  </si>
  <si>
    <t>Електрик цеху</t>
  </si>
  <si>
    <t>Лаборант (хімічні та фізичні дослідженн)</t>
  </si>
  <si>
    <t>з _________.2018 р.</t>
  </si>
  <si>
    <t>Тракторист Т-40 АМ 10189 АЕ</t>
  </si>
  <si>
    <t xml:space="preserve">Секретар          ради </t>
  </si>
  <si>
    <t>Дєдух І.М.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</si>
</sst>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3"/>
      <color theme="0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3" xfId="0" applyFont="1" applyBorder="1"/>
    <xf numFmtId="0" fontId="2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6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6" fillId="0" borderId="0" xfId="0" applyNumberFormat="1" applyFont="1"/>
    <xf numFmtId="0" fontId="4" fillId="0" borderId="1" xfId="0" applyFont="1" applyFill="1" applyBorder="1" applyAlignment="1">
      <alignment horizontal="left"/>
    </xf>
    <xf numFmtId="0" fontId="5" fillId="0" borderId="0" xfId="0" applyFont="1"/>
    <xf numFmtId="1" fontId="6" fillId="0" borderId="0" xfId="0" applyNumberFormat="1" applyFont="1" applyBorder="1"/>
    <xf numFmtId="0" fontId="5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2" fontId="1" fillId="0" borderId="0" xfId="0" applyNumberFormat="1" applyFont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0" fillId="2" borderId="1" xfId="0" applyFont="1" applyFill="1" applyBorder="1" applyAlignment="1">
      <alignment horizontal="center" vertical="top" wrapText="1"/>
    </xf>
    <xf numFmtId="0" fontId="11" fillId="2" borderId="0" xfId="0" applyFont="1" applyFill="1"/>
    <xf numFmtId="0" fontId="9" fillId="2" borderId="5" xfId="0" applyFont="1" applyFill="1" applyBorder="1"/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 vertical="top" wrapText="1"/>
    </xf>
    <xf numFmtId="1" fontId="12" fillId="2" borderId="6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top" wrapText="1"/>
    </xf>
    <xf numFmtId="1" fontId="12" fillId="2" borderId="6" xfId="0" applyNumberFormat="1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65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" fontId="13" fillId="2" borderId="6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1" fontId="8" fillId="2" borderId="1" xfId="0" applyNumberFormat="1" applyFont="1" applyFill="1" applyBorder="1"/>
    <xf numFmtId="0" fontId="12" fillId="2" borderId="6" xfId="0" applyFont="1" applyFill="1" applyBorder="1"/>
    <xf numFmtId="0" fontId="9" fillId="2" borderId="1" xfId="0" applyFont="1" applyFill="1" applyBorder="1"/>
    <xf numFmtId="164" fontId="10" fillId="2" borderId="1" xfId="0" applyNumberFormat="1" applyFont="1" applyFill="1" applyBorder="1"/>
    <xf numFmtId="164" fontId="10" fillId="2" borderId="0" xfId="0" applyNumberFormat="1" applyFont="1" applyFill="1" applyBorder="1"/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8" fillId="0" borderId="0" xfId="0" applyFont="1"/>
    <xf numFmtId="2" fontId="12" fillId="0" borderId="1" xfId="0" applyNumberFormat="1" applyFont="1" applyBorder="1" applyAlignment="1">
      <alignment horizontal="center" vertical="top" wrapText="1"/>
    </xf>
    <xf numFmtId="1" fontId="12" fillId="0" borderId="6" xfId="0" applyNumberFormat="1" applyFont="1" applyBorder="1" applyAlignment="1">
      <alignment horizontal="center" vertical="top" wrapText="1"/>
    </xf>
    <xf numFmtId="1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1" fontId="13" fillId="0" borderId="6" xfId="0" applyNumberFormat="1" applyFont="1" applyBorder="1" applyAlignment="1">
      <alignment horizontal="center" vertical="top" wrapText="1"/>
    </xf>
    <xf numFmtId="1" fontId="12" fillId="0" borderId="5" xfId="0" applyNumberFormat="1" applyFont="1" applyBorder="1" applyAlignment="1">
      <alignment horizontal="center" vertical="top" wrapText="1"/>
    </xf>
    <xf numFmtId="165" fontId="12" fillId="0" borderId="5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1" fontId="12" fillId="0" borderId="8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" fontId="12" fillId="0" borderId="1" xfId="0" applyNumberFormat="1" applyFont="1" applyBorder="1"/>
    <xf numFmtId="165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/>
    <xf numFmtId="0" fontId="12" fillId="0" borderId="1" xfId="0" applyFont="1" applyBorder="1"/>
    <xf numFmtId="165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 vertical="top" wrapText="1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0" fontId="12" fillId="0" borderId="6" xfId="0" applyFont="1" applyBorder="1"/>
    <xf numFmtId="165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9" fillId="0" borderId="0" xfId="0" applyFont="1"/>
    <xf numFmtId="0" fontId="9" fillId="0" borderId="6" xfId="0" applyFont="1" applyBorder="1"/>
    <xf numFmtId="165" fontId="9" fillId="0" borderId="1" xfId="0" applyNumberFormat="1" applyFont="1" applyBorder="1"/>
    <xf numFmtId="0" fontId="9" fillId="0" borderId="1" xfId="0" applyFont="1" applyBorder="1"/>
    <xf numFmtId="1" fontId="9" fillId="0" borderId="0" xfId="0" applyNumberFormat="1" applyFont="1"/>
    <xf numFmtId="0" fontId="10" fillId="0" borderId="0" xfId="0" applyFont="1"/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Border="1"/>
    <xf numFmtId="0" fontId="4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/>
    <xf numFmtId="2" fontId="5" fillId="0" borderId="1" xfId="0" applyNumberFormat="1" applyFont="1" applyBorder="1" applyAlignment="1">
      <alignment horizontal="center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6"/>
  <sheetViews>
    <sheetView tabSelected="1" topLeftCell="B64" workbookViewId="0">
      <selection activeCell="B1" sqref="B1:I85"/>
    </sheetView>
  </sheetViews>
  <sheetFormatPr defaultRowHeight="15.75" customHeight="1" x14ac:dyDescent="0.25"/>
  <cols>
    <col min="1" max="1" width="9.140625" style="22" hidden="1" customWidth="1"/>
    <col min="2" max="2" width="6" style="22" customWidth="1"/>
    <col min="3" max="3" width="40.85546875" style="22" customWidth="1"/>
    <col min="4" max="4" width="10.42578125" style="22" customWidth="1"/>
    <col min="5" max="5" width="7.85546875" style="22" customWidth="1"/>
    <col min="6" max="6" width="8.42578125" style="22" customWidth="1"/>
    <col min="7" max="7" width="7.28515625" style="22" customWidth="1"/>
    <col min="8" max="8" width="12.140625" style="22" customWidth="1"/>
    <col min="9" max="9" width="15.85546875" style="22" customWidth="1"/>
    <col min="10" max="10" width="17.28515625" style="22" customWidth="1"/>
    <col min="11" max="17" width="14.7109375" style="22" customWidth="1"/>
    <col min="18" max="19" width="9.140625" style="22"/>
    <col min="20" max="20" width="11.42578125" style="22" customWidth="1"/>
    <col min="21" max="21" width="14.140625" style="22" customWidth="1"/>
    <col min="22" max="22" width="12.140625" style="37" customWidth="1"/>
    <col min="23" max="24" width="16.140625" style="22" customWidth="1"/>
    <col min="25" max="25" width="9.140625" style="22"/>
    <col min="26" max="26" width="13.42578125" style="22" customWidth="1"/>
    <col min="27" max="272" width="9.140625" style="22"/>
    <col min="273" max="273" width="45.7109375" style="22" customWidth="1"/>
    <col min="274" max="274" width="10.42578125" style="22" customWidth="1"/>
    <col min="275" max="277" width="9.140625" style="22"/>
    <col min="278" max="278" width="11.42578125" style="22" customWidth="1"/>
    <col min="279" max="279" width="14.140625" style="22" customWidth="1"/>
    <col min="280" max="280" width="12.140625" style="22" customWidth="1"/>
    <col min="281" max="281" width="16.140625" style="22" customWidth="1"/>
    <col min="282" max="528" width="9.140625" style="22"/>
    <col min="529" max="529" width="45.7109375" style="22" customWidth="1"/>
    <col min="530" max="530" width="10.42578125" style="22" customWidth="1"/>
    <col min="531" max="533" width="9.140625" style="22"/>
    <col min="534" max="534" width="11.42578125" style="22" customWidth="1"/>
    <col min="535" max="535" width="14.140625" style="22" customWidth="1"/>
    <col min="536" max="536" width="12.140625" style="22" customWidth="1"/>
    <col min="537" max="537" width="16.140625" style="22" customWidth="1"/>
    <col min="538" max="784" width="9.140625" style="22"/>
    <col min="785" max="785" width="45.7109375" style="22" customWidth="1"/>
    <col min="786" max="786" width="10.42578125" style="22" customWidth="1"/>
    <col min="787" max="789" width="9.140625" style="22"/>
    <col min="790" max="790" width="11.42578125" style="22" customWidth="1"/>
    <col min="791" max="791" width="14.140625" style="22" customWidth="1"/>
    <col min="792" max="792" width="12.140625" style="22" customWidth="1"/>
    <col min="793" max="793" width="16.140625" style="22" customWidth="1"/>
    <col min="794" max="1040" width="9.140625" style="22"/>
    <col min="1041" max="1041" width="45.7109375" style="22" customWidth="1"/>
    <col min="1042" max="1042" width="10.42578125" style="22" customWidth="1"/>
    <col min="1043" max="1045" width="9.140625" style="22"/>
    <col min="1046" max="1046" width="11.42578125" style="22" customWidth="1"/>
    <col min="1047" max="1047" width="14.140625" style="22" customWidth="1"/>
    <col min="1048" max="1048" width="12.140625" style="22" customWidth="1"/>
    <col min="1049" max="1049" width="16.140625" style="22" customWidth="1"/>
    <col min="1050" max="1296" width="9.140625" style="22"/>
    <col min="1297" max="1297" width="45.7109375" style="22" customWidth="1"/>
    <col min="1298" max="1298" width="10.42578125" style="22" customWidth="1"/>
    <col min="1299" max="1301" width="9.140625" style="22"/>
    <col min="1302" max="1302" width="11.42578125" style="22" customWidth="1"/>
    <col min="1303" max="1303" width="14.140625" style="22" customWidth="1"/>
    <col min="1304" max="1304" width="12.140625" style="22" customWidth="1"/>
    <col min="1305" max="1305" width="16.140625" style="22" customWidth="1"/>
    <col min="1306" max="1552" width="9.140625" style="22"/>
    <col min="1553" max="1553" width="45.7109375" style="22" customWidth="1"/>
    <col min="1554" max="1554" width="10.42578125" style="22" customWidth="1"/>
    <col min="1555" max="1557" width="9.140625" style="22"/>
    <col min="1558" max="1558" width="11.42578125" style="22" customWidth="1"/>
    <col min="1559" max="1559" width="14.140625" style="22" customWidth="1"/>
    <col min="1560" max="1560" width="12.140625" style="22" customWidth="1"/>
    <col min="1561" max="1561" width="16.140625" style="22" customWidth="1"/>
    <col min="1562" max="1808" width="9.140625" style="22"/>
    <col min="1809" max="1809" width="45.7109375" style="22" customWidth="1"/>
    <col min="1810" max="1810" width="10.42578125" style="22" customWidth="1"/>
    <col min="1811" max="1813" width="9.140625" style="22"/>
    <col min="1814" max="1814" width="11.42578125" style="22" customWidth="1"/>
    <col min="1815" max="1815" width="14.140625" style="22" customWidth="1"/>
    <col min="1816" max="1816" width="12.140625" style="22" customWidth="1"/>
    <col min="1817" max="1817" width="16.140625" style="22" customWidth="1"/>
    <col min="1818" max="2064" width="9.140625" style="22"/>
    <col min="2065" max="2065" width="45.7109375" style="22" customWidth="1"/>
    <col min="2066" max="2066" width="10.42578125" style="22" customWidth="1"/>
    <col min="2067" max="2069" width="9.140625" style="22"/>
    <col min="2070" max="2070" width="11.42578125" style="22" customWidth="1"/>
    <col min="2071" max="2071" width="14.140625" style="22" customWidth="1"/>
    <col min="2072" max="2072" width="12.140625" style="22" customWidth="1"/>
    <col min="2073" max="2073" width="16.140625" style="22" customWidth="1"/>
    <col min="2074" max="2320" width="9.140625" style="22"/>
    <col min="2321" max="2321" width="45.7109375" style="22" customWidth="1"/>
    <col min="2322" max="2322" width="10.42578125" style="22" customWidth="1"/>
    <col min="2323" max="2325" width="9.140625" style="22"/>
    <col min="2326" max="2326" width="11.42578125" style="22" customWidth="1"/>
    <col min="2327" max="2327" width="14.140625" style="22" customWidth="1"/>
    <col min="2328" max="2328" width="12.140625" style="22" customWidth="1"/>
    <col min="2329" max="2329" width="16.140625" style="22" customWidth="1"/>
    <col min="2330" max="2576" width="9.140625" style="22"/>
    <col min="2577" max="2577" width="45.7109375" style="22" customWidth="1"/>
    <col min="2578" max="2578" width="10.42578125" style="22" customWidth="1"/>
    <col min="2579" max="2581" width="9.140625" style="22"/>
    <col min="2582" max="2582" width="11.42578125" style="22" customWidth="1"/>
    <col min="2583" max="2583" width="14.140625" style="22" customWidth="1"/>
    <col min="2584" max="2584" width="12.140625" style="22" customWidth="1"/>
    <col min="2585" max="2585" width="16.140625" style="22" customWidth="1"/>
    <col min="2586" max="2832" width="9.140625" style="22"/>
    <col min="2833" max="2833" width="45.7109375" style="22" customWidth="1"/>
    <col min="2834" max="2834" width="10.42578125" style="22" customWidth="1"/>
    <col min="2835" max="2837" width="9.140625" style="22"/>
    <col min="2838" max="2838" width="11.42578125" style="22" customWidth="1"/>
    <col min="2839" max="2839" width="14.140625" style="22" customWidth="1"/>
    <col min="2840" max="2840" width="12.140625" style="22" customWidth="1"/>
    <col min="2841" max="2841" width="16.140625" style="22" customWidth="1"/>
    <col min="2842" max="3088" width="9.140625" style="22"/>
    <col min="3089" max="3089" width="45.7109375" style="22" customWidth="1"/>
    <col min="3090" max="3090" width="10.42578125" style="22" customWidth="1"/>
    <col min="3091" max="3093" width="9.140625" style="22"/>
    <col min="3094" max="3094" width="11.42578125" style="22" customWidth="1"/>
    <col min="3095" max="3095" width="14.140625" style="22" customWidth="1"/>
    <col min="3096" max="3096" width="12.140625" style="22" customWidth="1"/>
    <col min="3097" max="3097" width="16.140625" style="22" customWidth="1"/>
    <col min="3098" max="3344" width="9.140625" style="22"/>
    <col min="3345" max="3345" width="45.7109375" style="22" customWidth="1"/>
    <col min="3346" max="3346" width="10.42578125" style="22" customWidth="1"/>
    <col min="3347" max="3349" width="9.140625" style="22"/>
    <col min="3350" max="3350" width="11.42578125" style="22" customWidth="1"/>
    <col min="3351" max="3351" width="14.140625" style="22" customWidth="1"/>
    <col min="3352" max="3352" width="12.140625" style="22" customWidth="1"/>
    <col min="3353" max="3353" width="16.140625" style="22" customWidth="1"/>
    <col min="3354" max="3600" width="9.140625" style="22"/>
    <col min="3601" max="3601" width="45.7109375" style="22" customWidth="1"/>
    <col min="3602" max="3602" width="10.42578125" style="22" customWidth="1"/>
    <col min="3603" max="3605" width="9.140625" style="22"/>
    <col min="3606" max="3606" width="11.42578125" style="22" customWidth="1"/>
    <col min="3607" max="3607" width="14.140625" style="22" customWidth="1"/>
    <col min="3608" max="3608" width="12.140625" style="22" customWidth="1"/>
    <col min="3609" max="3609" width="16.140625" style="22" customWidth="1"/>
    <col min="3610" max="3856" width="9.140625" style="22"/>
    <col min="3857" max="3857" width="45.7109375" style="22" customWidth="1"/>
    <col min="3858" max="3858" width="10.42578125" style="22" customWidth="1"/>
    <col min="3859" max="3861" width="9.140625" style="22"/>
    <col min="3862" max="3862" width="11.42578125" style="22" customWidth="1"/>
    <col min="3863" max="3863" width="14.140625" style="22" customWidth="1"/>
    <col min="3864" max="3864" width="12.140625" style="22" customWidth="1"/>
    <col min="3865" max="3865" width="16.140625" style="22" customWidth="1"/>
    <col min="3866" max="4112" width="9.140625" style="22"/>
    <col min="4113" max="4113" width="45.7109375" style="22" customWidth="1"/>
    <col min="4114" max="4114" width="10.42578125" style="22" customWidth="1"/>
    <col min="4115" max="4117" width="9.140625" style="22"/>
    <col min="4118" max="4118" width="11.42578125" style="22" customWidth="1"/>
    <col min="4119" max="4119" width="14.140625" style="22" customWidth="1"/>
    <col min="4120" max="4120" width="12.140625" style="22" customWidth="1"/>
    <col min="4121" max="4121" width="16.140625" style="22" customWidth="1"/>
    <col min="4122" max="4368" width="9.140625" style="22"/>
    <col min="4369" max="4369" width="45.7109375" style="22" customWidth="1"/>
    <col min="4370" max="4370" width="10.42578125" style="22" customWidth="1"/>
    <col min="4371" max="4373" width="9.140625" style="22"/>
    <col min="4374" max="4374" width="11.42578125" style="22" customWidth="1"/>
    <col min="4375" max="4375" width="14.140625" style="22" customWidth="1"/>
    <col min="4376" max="4376" width="12.140625" style="22" customWidth="1"/>
    <col min="4377" max="4377" width="16.140625" style="22" customWidth="1"/>
    <col min="4378" max="4624" width="9.140625" style="22"/>
    <col min="4625" max="4625" width="45.7109375" style="22" customWidth="1"/>
    <col min="4626" max="4626" width="10.42578125" style="22" customWidth="1"/>
    <col min="4627" max="4629" width="9.140625" style="22"/>
    <col min="4630" max="4630" width="11.42578125" style="22" customWidth="1"/>
    <col min="4631" max="4631" width="14.140625" style="22" customWidth="1"/>
    <col min="4632" max="4632" width="12.140625" style="22" customWidth="1"/>
    <col min="4633" max="4633" width="16.140625" style="22" customWidth="1"/>
    <col min="4634" max="4880" width="9.140625" style="22"/>
    <col min="4881" max="4881" width="45.7109375" style="22" customWidth="1"/>
    <col min="4882" max="4882" width="10.42578125" style="22" customWidth="1"/>
    <col min="4883" max="4885" width="9.140625" style="22"/>
    <col min="4886" max="4886" width="11.42578125" style="22" customWidth="1"/>
    <col min="4887" max="4887" width="14.140625" style="22" customWidth="1"/>
    <col min="4888" max="4888" width="12.140625" style="22" customWidth="1"/>
    <col min="4889" max="4889" width="16.140625" style="22" customWidth="1"/>
    <col min="4890" max="5136" width="9.140625" style="22"/>
    <col min="5137" max="5137" width="45.7109375" style="22" customWidth="1"/>
    <col min="5138" max="5138" width="10.42578125" style="22" customWidth="1"/>
    <col min="5139" max="5141" width="9.140625" style="22"/>
    <col min="5142" max="5142" width="11.42578125" style="22" customWidth="1"/>
    <col min="5143" max="5143" width="14.140625" style="22" customWidth="1"/>
    <col min="5144" max="5144" width="12.140625" style="22" customWidth="1"/>
    <col min="5145" max="5145" width="16.140625" style="22" customWidth="1"/>
    <col min="5146" max="5392" width="9.140625" style="22"/>
    <col min="5393" max="5393" width="45.7109375" style="22" customWidth="1"/>
    <col min="5394" max="5394" width="10.42578125" style="22" customWidth="1"/>
    <col min="5395" max="5397" width="9.140625" style="22"/>
    <col min="5398" max="5398" width="11.42578125" style="22" customWidth="1"/>
    <col min="5399" max="5399" width="14.140625" style="22" customWidth="1"/>
    <col min="5400" max="5400" width="12.140625" style="22" customWidth="1"/>
    <col min="5401" max="5401" width="16.140625" style="22" customWidth="1"/>
    <col min="5402" max="5648" width="9.140625" style="22"/>
    <col min="5649" max="5649" width="45.7109375" style="22" customWidth="1"/>
    <col min="5650" max="5650" width="10.42578125" style="22" customWidth="1"/>
    <col min="5651" max="5653" width="9.140625" style="22"/>
    <col min="5654" max="5654" width="11.42578125" style="22" customWidth="1"/>
    <col min="5655" max="5655" width="14.140625" style="22" customWidth="1"/>
    <col min="5656" max="5656" width="12.140625" style="22" customWidth="1"/>
    <col min="5657" max="5657" width="16.140625" style="22" customWidth="1"/>
    <col min="5658" max="5904" width="9.140625" style="22"/>
    <col min="5905" max="5905" width="45.7109375" style="22" customWidth="1"/>
    <col min="5906" max="5906" width="10.42578125" style="22" customWidth="1"/>
    <col min="5907" max="5909" width="9.140625" style="22"/>
    <col min="5910" max="5910" width="11.42578125" style="22" customWidth="1"/>
    <col min="5911" max="5911" width="14.140625" style="22" customWidth="1"/>
    <col min="5912" max="5912" width="12.140625" style="22" customWidth="1"/>
    <col min="5913" max="5913" width="16.140625" style="22" customWidth="1"/>
    <col min="5914" max="6160" width="9.140625" style="22"/>
    <col min="6161" max="6161" width="45.7109375" style="22" customWidth="1"/>
    <col min="6162" max="6162" width="10.42578125" style="22" customWidth="1"/>
    <col min="6163" max="6165" width="9.140625" style="22"/>
    <col min="6166" max="6166" width="11.42578125" style="22" customWidth="1"/>
    <col min="6167" max="6167" width="14.140625" style="22" customWidth="1"/>
    <col min="6168" max="6168" width="12.140625" style="22" customWidth="1"/>
    <col min="6169" max="6169" width="16.140625" style="22" customWidth="1"/>
    <col min="6170" max="6416" width="9.140625" style="22"/>
    <col min="6417" max="6417" width="45.7109375" style="22" customWidth="1"/>
    <col min="6418" max="6418" width="10.42578125" style="22" customWidth="1"/>
    <col min="6419" max="6421" width="9.140625" style="22"/>
    <col min="6422" max="6422" width="11.42578125" style="22" customWidth="1"/>
    <col min="6423" max="6423" width="14.140625" style="22" customWidth="1"/>
    <col min="6424" max="6424" width="12.140625" style="22" customWidth="1"/>
    <col min="6425" max="6425" width="16.140625" style="22" customWidth="1"/>
    <col min="6426" max="6672" width="9.140625" style="22"/>
    <col min="6673" max="6673" width="45.7109375" style="22" customWidth="1"/>
    <col min="6674" max="6674" width="10.42578125" style="22" customWidth="1"/>
    <col min="6675" max="6677" width="9.140625" style="22"/>
    <col min="6678" max="6678" width="11.42578125" style="22" customWidth="1"/>
    <col min="6679" max="6679" width="14.140625" style="22" customWidth="1"/>
    <col min="6680" max="6680" width="12.140625" style="22" customWidth="1"/>
    <col min="6681" max="6681" width="16.140625" style="22" customWidth="1"/>
    <col min="6682" max="6928" width="9.140625" style="22"/>
    <col min="6929" max="6929" width="45.7109375" style="22" customWidth="1"/>
    <col min="6930" max="6930" width="10.42578125" style="22" customWidth="1"/>
    <col min="6931" max="6933" width="9.140625" style="22"/>
    <col min="6934" max="6934" width="11.42578125" style="22" customWidth="1"/>
    <col min="6935" max="6935" width="14.140625" style="22" customWidth="1"/>
    <col min="6936" max="6936" width="12.140625" style="22" customWidth="1"/>
    <col min="6937" max="6937" width="16.140625" style="22" customWidth="1"/>
    <col min="6938" max="7184" width="9.140625" style="22"/>
    <col min="7185" max="7185" width="45.7109375" style="22" customWidth="1"/>
    <col min="7186" max="7186" width="10.42578125" style="22" customWidth="1"/>
    <col min="7187" max="7189" width="9.140625" style="22"/>
    <col min="7190" max="7190" width="11.42578125" style="22" customWidth="1"/>
    <col min="7191" max="7191" width="14.140625" style="22" customWidth="1"/>
    <col min="7192" max="7192" width="12.140625" style="22" customWidth="1"/>
    <col min="7193" max="7193" width="16.140625" style="22" customWidth="1"/>
    <col min="7194" max="7440" width="9.140625" style="22"/>
    <col min="7441" max="7441" width="45.7109375" style="22" customWidth="1"/>
    <col min="7442" max="7442" width="10.42578125" style="22" customWidth="1"/>
    <col min="7443" max="7445" width="9.140625" style="22"/>
    <col min="7446" max="7446" width="11.42578125" style="22" customWidth="1"/>
    <col min="7447" max="7447" width="14.140625" style="22" customWidth="1"/>
    <col min="7448" max="7448" width="12.140625" style="22" customWidth="1"/>
    <col min="7449" max="7449" width="16.140625" style="22" customWidth="1"/>
    <col min="7450" max="7696" width="9.140625" style="22"/>
    <col min="7697" max="7697" width="45.7109375" style="22" customWidth="1"/>
    <col min="7698" max="7698" width="10.42578125" style="22" customWidth="1"/>
    <col min="7699" max="7701" width="9.140625" style="22"/>
    <col min="7702" max="7702" width="11.42578125" style="22" customWidth="1"/>
    <col min="7703" max="7703" width="14.140625" style="22" customWidth="1"/>
    <col min="7704" max="7704" width="12.140625" style="22" customWidth="1"/>
    <col min="7705" max="7705" width="16.140625" style="22" customWidth="1"/>
    <col min="7706" max="7952" width="9.140625" style="22"/>
    <col min="7953" max="7953" width="45.7109375" style="22" customWidth="1"/>
    <col min="7954" max="7954" width="10.42578125" style="22" customWidth="1"/>
    <col min="7955" max="7957" width="9.140625" style="22"/>
    <col min="7958" max="7958" width="11.42578125" style="22" customWidth="1"/>
    <col min="7959" max="7959" width="14.140625" style="22" customWidth="1"/>
    <col min="7960" max="7960" width="12.140625" style="22" customWidth="1"/>
    <col min="7961" max="7961" width="16.140625" style="22" customWidth="1"/>
    <col min="7962" max="8208" width="9.140625" style="22"/>
    <col min="8209" max="8209" width="45.7109375" style="22" customWidth="1"/>
    <col min="8210" max="8210" width="10.42578125" style="22" customWidth="1"/>
    <col min="8211" max="8213" width="9.140625" style="22"/>
    <col min="8214" max="8214" width="11.42578125" style="22" customWidth="1"/>
    <col min="8215" max="8215" width="14.140625" style="22" customWidth="1"/>
    <col min="8216" max="8216" width="12.140625" style="22" customWidth="1"/>
    <col min="8217" max="8217" width="16.140625" style="22" customWidth="1"/>
    <col min="8218" max="8464" width="9.140625" style="22"/>
    <col min="8465" max="8465" width="45.7109375" style="22" customWidth="1"/>
    <col min="8466" max="8466" width="10.42578125" style="22" customWidth="1"/>
    <col min="8467" max="8469" width="9.140625" style="22"/>
    <col min="8470" max="8470" width="11.42578125" style="22" customWidth="1"/>
    <col min="8471" max="8471" width="14.140625" style="22" customWidth="1"/>
    <col min="8472" max="8472" width="12.140625" style="22" customWidth="1"/>
    <col min="8473" max="8473" width="16.140625" style="22" customWidth="1"/>
    <col min="8474" max="8720" width="9.140625" style="22"/>
    <col min="8721" max="8721" width="45.7109375" style="22" customWidth="1"/>
    <col min="8722" max="8722" width="10.42578125" style="22" customWidth="1"/>
    <col min="8723" max="8725" width="9.140625" style="22"/>
    <col min="8726" max="8726" width="11.42578125" style="22" customWidth="1"/>
    <col min="8727" max="8727" width="14.140625" style="22" customWidth="1"/>
    <col min="8728" max="8728" width="12.140625" style="22" customWidth="1"/>
    <col min="8729" max="8729" width="16.140625" style="22" customWidth="1"/>
    <col min="8730" max="8976" width="9.140625" style="22"/>
    <col min="8977" max="8977" width="45.7109375" style="22" customWidth="1"/>
    <col min="8978" max="8978" width="10.42578125" style="22" customWidth="1"/>
    <col min="8979" max="8981" width="9.140625" style="22"/>
    <col min="8982" max="8982" width="11.42578125" style="22" customWidth="1"/>
    <col min="8983" max="8983" width="14.140625" style="22" customWidth="1"/>
    <col min="8984" max="8984" width="12.140625" style="22" customWidth="1"/>
    <col min="8985" max="8985" width="16.140625" style="22" customWidth="1"/>
    <col min="8986" max="9232" width="9.140625" style="22"/>
    <col min="9233" max="9233" width="45.7109375" style="22" customWidth="1"/>
    <col min="9234" max="9234" width="10.42578125" style="22" customWidth="1"/>
    <col min="9235" max="9237" width="9.140625" style="22"/>
    <col min="9238" max="9238" width="11.42578125" style="22" customWidth="1"/>
    <col min="9239" max="9239" width="14.140625" style="22" customWidth="1"/>
    <col min="9240" max="9240" width="12.140625" style="22" customWidth="1"/>
    <col min="9241" max="9241" width="16.140625" style="22" customWidth="1"/>
    <col min="9242" max="9488" width="9.140625" style="22"/>
    <col min="9489" max="9489" width="45.7109375" style="22" customWidth="1"/>
    <col min="9490" max="9490" width="10.42578125" style="22" customWidth="1"/>
    <col min="9491" max="9493" width="9.140625" style="22"/>
    <col min="9494" max="9494" width="11.42578125" style="22" customWidth="1"/>
    <col min="9495" max="9495" width="14.140625" style="22" customWidth="1"/>
    <col min="9496" max="9496" width="12.140625" style="22" customWidth="1"/>
    <col min="9497" max="9497" width="16.140625" style="22" customWidth="1"/>
    <col min="9498" max="9744" width="9.140625" style="22"/>
    <col min="9745" max="9745" width="45.7109375" style="22" customWidth="1"/>
    <col min="9746" max="9746" width="10.42578125" style="22" customWidth="1"/>
    <col min="9747" max="9749" width="9.140625" style="22"/>
    <col min="9750" max="9750" width="11.42578125" style="22" customWidth="1"/>
    <col min="9751" max="9751" width="14.140625" style="22" customWidth="1"/>
    <col min="9752" max="9752" width="12.140625" style="22" customWidth="1"/>
    <col min="9753" max="9753" width="16.140625" style="22" customWidth="1"/>
    <col min="9754" max="10000" width="9.140625" style="22"/>
    <col min="10001" max="10001" width="45.7109375" style="22" customWidth="1"/>
    <col min="10002" max="10002" width="10.42578125" style="22" customWidth="1"/>
    <col min="10003" max="10005" width="9.140625" style="22"/>
    <col min="10006" max="10006" width="11.42578125" style="22" customWidth="1"/>
    <col min="10007" max="10007" width="14.140625" style="22" customWidth="1"/>
    <col min="10008" max="10008" width="12.140625" style="22" customWidth="1"/>
    <col min="10009" max="10009" width="16.140625" style="22" customWidth="1"/>
    <col min="10010" max="10256" width="9.140625" style="22"/>
    <col min="10257" max="10257" width="45.7109375" style="22" customWidth="1"/>
    <col min="10258" max="10258" width="10.42578125" style="22" customWidth="1"/>
    <col min="10259" max="10261" width="9.140625" style="22"/>
    <col min="10262" max="10262" width="11.42578125" style="22" customWidth="1"/>
    <col min="10263" max="10263" width="14.140625" style="22" customWidth="1"/>
    <col min="10264" max="10264" width="12.140625" style="22" customWidth="1"/>
    <col min="10265" max="10265" width="16.140625" style="22" customWidth="1"/>
    <col min="10266" max="10512" width="9.140625" style="22"/>
    <col min="10513" max="10513" width="45.7109375" style="22" customWidth="1"/>
    <col min="10514" max="10514" width="10.42578125" style="22" customWidth="1"/>
    <col min="10515" max="10517" width="9.140625" style="22"/>
    <col min="10518" max="10518" width="11.42578125" style="22" customWidth="1"/>
    <col min="10519" max="10519" width="14.140625" style="22" customWidth="1"/>
    <col min="10520" max="10520" width="12.140625" style="22" customWidth="1"/>
    <col min="10521" max="10521" width="16.140625" style="22" customWidth="1"/>
    <col min="10522" max="10768" width="9.140625" style="22"/>
    <col min="10769" max="10769" width="45.7109375" style="22" customWidth="1"/>
    <col min="10770" max="10770" width="10.42578125" style="22" customWidth="1"/>
    <col min="10771" max="10773" width="9.140625" style="22"/>
    <col min="10774" max="10774" width="11.42578125" style="22" customWidth="1"/>
    <col min="10775" max="10775" width="14.140625" style="22" customWidth="1"/>
    <col min="10776" max="10776" width="12.140625" style="22" customWidth="1"/>
    <col min="10777" max="10777" width="16.140625" style="22" customWidth="1"/>
    <col min="10778" max="11024" width="9.140625" style="22"/>
    <col min="11025" max="11025" width="45.7109375" style="22" customWidth="1"/>
    <col min="11026" max="11026" width="10.42578125" style="22" customWidth="1"/>
    <col min="11027" max="11029" width="9.140625" style="22"/>
    <col min="11030" max="11030" width="11.42578125" style="22" customWidth="1"/>
    <col min="11031" max="11031" width="14.140625" style="22" customWidth="1"/>
    <col min="11032" max="11032" width="12.140625" style="22" customWidth="1"/>
    <col min="11033" max="11033" width="16.140625" style="22" customWidth="1"/>
    <col min="11034" max="11280" width="9.140625" style="22"/>
    <col min="11281" max="11281" width="45.7109375" style="22" customWidth="1"/>
    <col min="11282" max="11282" width="10.42578125" style="22" customWidth="1"/>
    <col min="11283" max="11285" width="9.140625" style="22"/>
    <col min="11286" max="11286" width="11.42578125" style="22" customWidth="1"/>
    <col min="11287" max="11287" width="14.140625" style="22" customWidth="1"/>
    <col min="11288" max="11288" width="12.140625" style="22" customWidth="1"/>
    <col min="11289" max="11289" width="16.140625" style="22" customWidth="1"/>
    <col min="11290" max="11536" width="9.140625" style="22"/>
    <col min="11537" max="11537" width="45.7109375" style="22" customWidth="1"/>
    <col min="11538" max="11538" width="10.42578125" style="22" customWidth="1"/>
    <col min="11539" max="11541" width="9.140625" style="22"/>
    <col min="11542" max="11542" width="11.42578125" style="22" customWidth="1"/>
    <col min="11543" max="11543" width="14.140625" style="22" customWidth="1"/>
    <col min="11544" max="11544" width="12.140625" style="22" customWidth="1"/>
    <col min="11545" max="11545" width="16.140625" style="22" customWidth="1"/>
    <col min="11546" max="11792" width="9.140625" style="22"/>
    <col min="11793" max="11793" width="45.7109375" style="22" customWidth="1"/>
    <col min="11794" max="11794" width="10.42578125" style="22" customWidth="1"/>
    <col min="11795" max="11797" width="9.140625" style="22"/>
    <col min="11798" max="11798" width="11.42578125" style="22" customWidth="1"/>
    <col min="11799" max="11799" width="14.140625" style="22" customWidth="1"/>
    <col min="11800" max="11800" width="12.140625" style="22" customWidth="1"/>
    <col min="11801" max="11801" width="16.140625" style="22" customWidth="1"/>
    <col min="11802" max="12048" width="9.140625" style="22"/>
    <col min="12049" max="12049" width="45.7109375" style="22" customWidth="1"/>
    <col min="12050" max="12050" width="10.42578125" style="22" customWidth="1"/>
    <col min="12051" max="12053" width="9.140625" style="22"/>
    <col min="12054" max="12054" width="11.42578125" style="22" customWidth="1"/>
    <col min="12055" max="12055" width="14.140625" style="22" customWidth="1"/>
    <col min="12056" max="12056" width="12.140625" style="22" customWidth="1"/>
    <col min="12057" max="12057" width="16.140625" style="22" customWidth="1"/>
    <col min="12058" max="12304" width="9.140625" style="22"/>
    <col min="12305" max="12305" width="45.7109375" style="22" customWidth="1"/>
    <col min="12306" max="12306" width="10.42578125" style="22" customWidth="1"/>
    <col min="12307" max="12309" width="9.140625" style="22"/>
    <col min="12310" max="12310" width="11.42578125" style="22" customWidth="1"/>
    <col min="12311" max="12311" width="14.140625" style="22" customWidth="1"/>
    <col min="12312" max="12312" width="12.140625" style="22" customWidth="1"/>
    <col min="12313" max="12313" width="16.140625" style="22" customWidth="1"/>
    <col min="12314" max="12560" width="9.140625" style="22"/>
    <col min="12561" max="12561" width="45.7109375" style="22" customWidth="1"/>
    <col min="12562" max="12562" width="10.42578125" style="22" customWidth="1"/>
    <col min="12563" max="12565" width="9.140625" style="22"/>
    <col min="12566" max="12566" width="11.42578125" style="22" customWidth="1"/>
    <col min="12567" max="12567" width="14.140625" style="22" customWidth="1"/>
    <col min="12568" max="12568" width="12.140625" style="22" customWidth="1"/>
    <col min="12569" max="12569" width="16.140625" style="22" customWidth="1"/>
    <col min="12570" max="12816" width="9.140625" style="22"/>
    <col min="12817" max="12817" width="45.7109375" style="22" customWidth="1"/>
    <col min="12818" max="12818" width="10.42578125" style="22" customWidth="1"/>
    <col min="12819" max="12821" width="9.140625" style="22"/>
    <col min="12822" max="12822" width="11.42578125" style="22" customWidth="1"/>
    <col min="12823" max="12823" width="14.140625" style="22" customWidth="1"/>
    <col min="12824" max="12824" width="12.140625" style="22" customWidth="1"/>
    <col min="12825" max="12825" width="16.140625" style="22" customWidth="1"/>
    <col min="12826" max="13072" width="9.140625" style="22"/>
    <col min="13073" max="13073" width="45.7109375" style="22" customWidth="1"/>
    <col min="13074" max="13074" width="10.42578125" style="22" customWidth="1"/>
    <col min="13075" max="13077" width="9.140625" style="22"/>
    <col min="13078" max="13078" width="11.42578125" style="22" customWidth="1"/>
    <col min="13079" max="13079" width="14.140625" style="22" customWidth="1"/>
    <col min="13080" max="13080" width="12.140625" style="22" customWidth="1"/>
    <col min="13081" max="13081" width="16.140625" style="22" customWidth="1"/>
    <col min="13082" max="13328" width="9.140625" style="22"/>
    <col min="13329" max="13329" width="45.7109375" style="22" customWidth="1"/>
    <col min="13330" max="13330" width="10.42578125" style="22" customWidth="1"/>
    <col min="13331" max="13333" width="9.140625" style="22"/>
    <col min="13334" max="13334" width="11.42578125" style="22" customWidth="1"/>
    <col min="13335" max="13335" width="14.140625" style="22" customWidth="1"/>
    <col min="13336" max="13336" width="12.140625" style="22" customWidth="1"/>
    <col min="13337" max="13337" width="16.140625" style="22" customWidth="1"/>
    <col min="13338" max="13584" width="9.140625" style="22"/>
    <col min="13585" max="13585" width="45.7109375" style="22" customWidth="1"/>
    <col min="13586" max="13586" width="10.42578125" style="22" customWidth="1"/>
    <col min="13587" max="13589" width="9.140625" style="22"/>
    <col min="13590" max="13590" width="11.42578125" style="22" customWidth="1"/>
    <col min="13591" max="13591" width="14.140625" style="22" customWidth="1"/>
    <col min="13592" max="13592" width="12.140625" style="22" customWidth="1"/>
    <col min="13593" max="13593" width="16.140625" style="22" customWidth="1"/>
    <col min="13594" max="13840" width="9.140625" style="22"/>
    <col min="13841" max="13841" width="45.7109375" style="22" customWidth="1"/>
    <col min="13842" max="13842" width="10.42578125" style="22" customWidth="1"/>
    <col min="13843" max="13845" width="9.140625" style="22"/>
    <col min="13846" max="13846" width="11.42578125" style="22" customWidth="1"/>
    <col min="13847" max="13847" width="14.140625" style="22" customWidth="1"/>
    <col min="13848" max="13848" width="12.140625" style="22" customWidth="1"/>
    <col min="13849" max="13849" width="16.140625" style="22" customWidth="1"/>
    <col min="13850" max="14096" width="9.140625" style="22"/>
    <col min="14097" max="14097" width="45.7109375" style="22" customWidth="1"/>
    <col min="14098" max="14098" width="10.42578125" style="22" customWidth="1"/>
    <col min="14099" max="14101" width="9.140625" style="22"/>
    <col min="14102" max="14102" width="11.42578125" style="22" customWidth="1"/>
    <col min="14103" max="14103" width="14.140625" style="22" customWidth="1"/>
    <col min="14104" max="14104" width="12.140625" style="22" customWidth="1"/>
    <col min="14105" max="14105" width="16.140625" style="22" customWidth="1"/>
    <col min="14106" max="14352" width="9.140625" style="22"/>
    <col min="14353" max="14353" width="45.7109375" style="22" customWidth="1"/>
    <col min="14354" max="14354" width="10.42578125" style="22" customWidth="1"/>
    <col min="14355" max="14357" width="9.140625" style="22"/>
    <col min="14358" max="14358" width="11.42578125" style="22" customWidth="1"/>
    <col min="14359" max="14359" width="14.140625" style="22" customWidth="1"/>
    <col min="14360" max="14360" width="12.140625" style="22" customWidth="1"/>
    <col min="14361" max="14361" width="16.140625" style="22" customWidth="1"/>
    <col min="14362" max="14608" width="9.140625" style="22"/>
    <col min="14609" max="14609" width="45.7109375" style="22" customWidth="1"/>
    <col min="14610" max="14610" width="10.42578125" style="22" customWidth="1"/>
    <col min="14611" max="14613" width="9.140625" style="22"/>
    <col min="14614" max="14614" width="11.42578125" style="22" customWidth="1"/>
    <col min="14615" max="14615" width="14.140625" style="22" customWidth="1"/>
    <col min="14616" max="14616" width="12.140625" style="22" customWidth="1"/>
    <col min="14617" max="14617" width="16.140625" style="22" customWidth="1"/>
    <col min="14618" max="14864" width="9.140625" style="22"/>
    <col min="14865" max="14865" width="45.7109375" style="22" customWidth="1"/>
    <col min="14866" max="14866" width="10.42578125" style="22" customWidth="1"/>
    <col min="14867" max="14869" width="9.140625" style="22"/>
    <col min="14870" max="14870" width="11.42578125" style="22" customWidth="1"/>
    <col min="14871" max="14871" width="14.140625" style="22" customWidth="1"/>
    <col min="14872" max="14872" width="12.140625" style="22" customWidth="1"/>
    <col min="14873" max="14873" width="16.140625" style="22" customWidth="1"/>
    <col min="14874" max="15120" width="9.140625" style="22"/>
    <col min="15121" max="15121" width="45.7109375" style="22" customWidth="1"/>
    <col min="15122" max="15122" width="10.42578125" style="22" customWidth="1"/>
    <col min="15123" max="15125" width="9.140625" style="22"/>
    <col min="15126" max="15126" width="11.42578125" style="22" customWidth="1"/>
    <col min="15127" max="15127" width="14.140625" style="22" customWidth="1"/>
    <col min="15128" max="15128" width="12.140625" style="22" customWidth="1"/>
    <col min="15129" max="15129" width="16.140625" style="22" customWidth="1"/>
    <col min="15130" max="15376" width="9.140625" style="22"/>
    <col min="15377" max="15377" width="45.7109375" style="22" customWidth="1"/>
    <col min="15378" max="15378" width="10.42578125" style="22" customWidth="1"/>
    <col min="15379" max="15381" width="9.140625" style="22"/>
    <col min="15382" max="15382" width="11.42578125" style="22" customWidth="1"/>
    <col min="15383" max="15383" width="14.140625" style="22" customWidth="1"/>
    <col min="15384" max="15384" width="12.140625" style="22" customWidth="1"/>
    <col min="15385" max="15385" width="16.140625" style="22" customWidth="1"/>
    <col min="15386" max="15632" width="9.140625" style="22"/>
    <col min="15633" max="15633" width="45.7109375" style="22" customWidth="1"/>
    <col min="15634" max="15634" width="10.42578125" style="22" customWidth="1"/>
    <col min="15635" max="15637" width="9.140625" style="22"/>
    <col min="15638" max="15638" width="11.42578125" style="22" customWidth="1"/>
    <col min="15639" max="15639" width="14.140625" style="22" customWidth="1"/>
    <col min="15640" max="15640" width="12.140625" style="22" customWidth="1"/>
    <col min="15641" max="15641" width="16.140625" style="22" customWidth="1"/>
    <col min="15642" max="15888" width="9.140625" style="22"/>
    <col min="15889" max="15889" width="45.7109375" style="22" customWidth="1"/>
    <col min="15890" max="15890" width="10.42578125" style="22" customWidth="1"/>
    <col min="15891" max="15893" width="9.140625" style="22"/>
    <col min="15894" max="15894" width="11.42578125" style="22" customWidth="1"/>
    <col min="15895" max="15895" width="14.140625" style="22" customWidth="1"/>
    <col min="15896" max="15896" width="12.140625" style="22" customWidth="1"/>
    <col min="15897" max="15897" width="16.140625" style="22" customWidth="1"/>
    <col min="15898" max="16144" width="9.140625" style="22"/>
    <col min="16145" max="16145" width="45.7109375" style="22" customWidth="1"/>
    <col min="16146" max="16146" width="10.42578125" style="22" customWidth="1"/>
    <col min="16147" max="16149" width="9.140625" style="22"/>
    <col min="16150" max="16150" width="11.42578125" style="22" customWidth="1"/>
    <col min="16151" max="16151" width="14.140625" style="22" customWidth="1"/>
    <col min="16152" max="16152" width="12.140625" style="22" customWidth="1"/>
    <col min="16153" max="16153" width="16.140625" style="22" customWidth="1"/>
    <col min="16154" max="16384" width="9.140625" style="22"/>
  </cols>
  <sheetData>
    <row r="1" spans="2:37" ht="15.75" customHeight="1" x14ac:dyDescent="0.25"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0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2:37" ht="15.75" customHeight="1" x14ac:dyDescent="0.3">
      <c r="B2" s="155"/>
      <c r="C2" s="6" t="s">
        <v>66</v>
      </c>
      <c r="D2" s="155"/>
      <c r="E2" s="155"/>
      <c r="F2" s="155"/>
      <c r="G2" s="155"/>
      <c r="H2" s="155"/>
      <c r="I2" s="155"/>
      <c r="J2" s="41"/>
      <c r="K2" s="41"/>
      <c r="L2" s="41"/>
      <c r="M2" s="41"/>
      <c r="N2" s="41"/>
      <c r="O2" s="41"/>
      <c r="P2" s="41"/>
      <c r="Q2" s="41"/>
      <c r="R2" s="41"/>
      <c r="S2" s="41"/>
      <c r="T2" s="42"/>
      <c r="U2" s="41"/>
      <c r="V2" s="40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2:37" ht="15.75" customHeight="1" x14ac:dyDescent="0.3">
      <c r="B3" s="155"/>
      <c r="C3" s="6" t="s">
        <v>0</v>
      </c>
      <c r="D3" s="155"/>
      <c r="E3" s="155"/>
      <c r="F3" s="155"/>
      <c r="G3" s="155"/>
      <c r="H3" s="155"/>
      <c r="I3" s="155"/>
      <c r="J3" s="41"/>
      <c r="K3" s="41"/>
      <c r="L3" s="41"/>
      <c r="M3" s="41"/>
      <c r="N3" s="41" t="s">
        <v>74</v>
      </c>
      <c r="O3" s="41"/>
      <c r="P3" s="41"/>
      <c r="Q3" s="41"/>
      <c r="R3" s="41"/>
      <c r="S3" s="41"/>
      <c r="T3" s="41"/>
      <c r="U3" s="41"/>
      <c r="V3" s="40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2:37" ht="15.75" customHeight="1" x14ac:dyDescent="0.25">
      <c r="B4" s="155"/>
      <c r="C4" s="30"/>
      <c r="D4" s="155"/>
      <c r="E4" s="155"/>
      <c r="F4" s="155"/>
      <c r="G4" s="155"/>
      <c r="H4" s="155"/>
      <c r="I4" s="155" t="s">
        <v>101</v>
      </c>
      <c r="J4" s="41" t="s">
        <v>82</v>
      </c>
      <c r="K4" s="41"/>
      <c r="L4" s="41" t="s">
        <v>73</v>
      </c>
      <c r="M4" s="41"/>
      <c r="N4" s="41" t="s">
        <v>75</v>
      </c>
      <c r="O4" s="41"/>
      <c r="P4" s="43" t="s">
        <v>76</v>
      </c>
      <c r="Q4" s="43" t="s">
        <v>77</v>
      </c>
      <c r="R4" s="41"/>
      <c r="S4" s="41"/>
      <c r="T4" s="41"/>
      <c r="U4" s="43" t="s">
        <v>50</v>
      </c>
      <c r="V4" s="44" t="s">
        <v>51</v>
      </c>
      <c r="W4" s="45" t="s">
        <v>52</v>
      </c>
      <c r="X4" s="45">
        <v>1762</v>
      </c>
      <c r="Y4" s="45"/>
      <c r="Z4" s="45">
        <v>1600</v>
      </c>
      <c r="AA4" s="45">
        <v>1.2</v>
      </c>
      <c r="AB4" s="45">
        <v>1.35</v>
      </c>
      <c r="AC4" s="45">
        <v>1.5</v>
      </c>
      <c r="AD4" s="45"/>
      <c r="AE4" s="45"/>
      <c r="AF4" s="46" t="s">
        <v>53</v>
      </c>
      <c r="AG4" s="47" t="s">
        <v>54</v>
      </c>
      <c r="AH4" s="47" t="s">
        <v>53</v>
      </c>
      <c r="AI4" s="47" t="s">
        <v>54</v>
      </c>
      <c r="AJ4" s="47" t="s">
        <v>55</v>
      </c>
      <c r="AK4" s="47" t="s">
        <v>56</v>
      </c>
    </row>
    <row r="5" spans="2:37" ht="15.75" customHeight="1" x14ac:dyDescent="0.25">
      <c r="B5" s="5" t="s">
        <v>42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35" t="s">
        <v>7</v>
      </c>
      <c r="J5" s="48"/>
      <c r="K5" s="48" t="s">
        <v>68</v>
      </c>
      <c r="L5" s="48">
        <v>3723</v>
      </c>
      <c r="M5" s="48"/>
      <c r="N5" s="48"/>
      <c r="O5" s="48"/>
      <c r="P5" s="48"/>
      <c r="Q5" s="48"/>
      <c r="R5" s="49" t="s">
        <v>4</v>
      </c>
      <c r="S5" s="49" t="s">
        <v>5</v>
      </c>
      <c r="T5" s="49" t="s">
        <v>6</v>
      </c>
      <c r="U5" s="48" t="s">
        <v>7</v>
      </c>
      <c r="V5" s="50" t="s">
        <v>57</v>
      </c>
      <c r="W5" s="49" t="s">
        <v>58</v>
      </c>
      <c r="X5" s="45">
        <v>1762</v>
      </c>
      <c r="Y5" s="45"/>
      <c r="Z5" s="45">
        <v>1600</v>
      </c>
      <c r="AA5" s="45">
        <v>1.2</v>
      </c>
      <c r="AB5" s="45">
        <v>1.35</v>
      </c>
      <c r="AC5" s="45">
        <v>1.5</v>
      </c>
      <c r="AD5" s="45">
        <v>1.35</v>
      </c>
      <c r="AE5" s="45"/>
      <c r="AF5" s="46" t="s">
        <v>59</v>
      </c>
      <c r="AG5" s="47"/>
      <c r="AH5" s="47" t="s">
        <v>39</v>
      </c>
      <c r="AI5" s="47" t="s">
        <v>39</v>
      </c>
      <c r="AJ5" s="47"/>
      <c r="AK5" s="47"/>
    </row>
    <row r="6" spans="2:37" ht="15.75" customHeight="1" x14ac:dyDescent="0.3">
      <c r="B6" s="24">
        <v>1</v>
      </c>
      <c r="C6" s="156" t="s">
        <v>87</v>
      </c>
      <c r="D6" s="2" t="s">
        <v>88</v>
      </c>
      <c r="E6" s="1"/>
      <c r="F6" s="1"/>
      <c r="G6" s="139">
        <v>1</v>
      </c>
      <c r="H6" s="2">
        <v>10000</v>
      </c>
      <c r="I6" s="2">
        <f>G6*H6</f>
        <v>10000</v>
      </c>
      <c r="J6" s="51">
        <f>H6-(H6*0.195)</f>
        <v>8050</v>
      </c>
      <c r="K6" s="52">
        <f t="shared" ref="K6:K28" si="0">H6/T6</f>
        <v>1</v>
      </c>
      <c r="L6" s="51"/>
      <c r="M6" s="51"/>
      <c r="N6" s="51"/>
      <c r="O6" s="51"/>
      <c r="P6" s="51">
        <f t="shared" ref="P6:P28" si="1">I6+M6+O6</f>
        <v>10000</v>
      </c>
      <c r="Q6" s="51">
        <f>(H6+L6+N6)-((H6+L6+N6)*0.195)</f>
        <v>8050</v>
      </c>
      <c r="R6" s="53"/>
      <c r="S6" s="54">
        <v>1</v>
      </c>
      <c r="T6" s="54">
        <v>10000</v>
      </c>
      <c r="U6" s="55">
        <f>S6*T6</f>
        <v>10000</v>
      </c>
      <c r="V6" s="56">
        <v>10000</v>
      </c>
      <c r="W6" s="49"/>
      <c r="X6" s="45">
        <v>1762</v>
      </c>
      <c r="Y6" s="57">
        <f>T6/Z4/AA4/AB4</f>
        <v>3.8580246913580249</v>
      </c>
      <c r="Z6" s="45">
        <v>1600</v>
      </c>
      <c r="AA6" s="45">
        <v>1.2</v>
      </c>
      <c r="AB6" s="45">
        <v>1.35</v>
      </c>
      <c r="AC6" s="45">
        <v>1.5</v>
      </c>
      <c r="AD6" s="58">
        <f>Z6*AA6*AB6*Y6</f>
        <v>10000</v>
      </c>
      <c r="AE6" s="58">
        <f>AD6*S6</f>
        <v>10000</v>
      </c>
      <c r="AF6" s="46">
        <v>2.8</v>
      </c>
      <c r="AG6" s="46">
        <v>4</v>
      </c>
      <c r="AH6" s="59">
        <f>Z6*AA6*AB6*AF6</f>
        <v>7257.5999999999995</v>
      </c>
      <c r="AI6" s="46">
        <f>Z6*AA6*AB6*AG6</f>
        <v>10368</v>
      </c>
      <c r="AJ6" s="59">
        <f>AH6*S6</f>
        <v>7257.5999999999995</v>
      </c>
      <c r="AK6" s="59">
        <f>AI6*S6</f>
        <v>10368</v>
      </c>
    </row>
    <row r="7" spans="2:37" ht="15.75" customHeight="1" x14ac:dyDescent="0.3">
      <c r="B7" s="24">
        <v>2</v>
      </c>
      <c r="C7" s="156" t="s">
        <v>89</v>
      </c>
      <c r="D7" s="2" t="s">
        <v>88</v>
      </c>
      <c r="E7" s="1"/>
      <c r="F7" s="1"/>
      <c r="G7" s="139">
        <v>1</v>
      </c>
      <c r="H7" s="140">
        <f>X7*Y7*AA7*AC7</f>
        <v>9195.4375</v>
      </c>
      <c r="I7" s="140">
        <f>G7*H7</f>
        <v>9195.4375</v>
      </c>
      <c r="J7" s="60">
        <f t="shared" ref="J7:J70" si="2">H7-(H7*0.195)</f>
        <v>7402.3271875</v>
      </c>
      <c r="K7" s="52">
        <f t="shared" si="0"/>
        <v>1.2236111111111112</v>
      </c>
      <c r="L7" s="51"/>
      <c r="M7" s="51"/>
      <c r="N7" s="51"/>
      <c r="O7" s="51"/>
      <c r="P7" s="60">
        <f t="shared" si="1"/>
        <v>9195.4375</v>
      </c>
      <c r="Q7" s="60">
        <f>(H7+L7+N7)-((H7+L7+N7)*0.195)</f>
        <v>7402.3271875</v>
      </c>
      <c r="R7" s="53"/>
      <c r="S7" s="54">
        <v>1</v>
      </c>
      <c r="T7" s="54">
        <v>7515</v>
      </c>
      <c r="U7" s="55">
        <f>S7*T7</f>
        <v>7515</v>
      </c>
      <c r="V7" s="56"/>
      <c r="W7" s="49"/>
      <c r="X7" s="45">
        <v>1762</v>
      </c>
      <c r="Y7" s="57">
        <f>T7/Z5/AA5/AB5</f>
        <v>2.8993055555555558</v>
      </c>
      <c r="Z7" s="45">
        <v>1600</v>
      </c>
      <c r="AA7" s="45">
        <v>1.2</v>
      </c>
      <c r="AB7" s="45">
        <v>1.35</v>
      </c>
      <c r="AC7" s="45">
        <v>1.5</v>
      </c>
      <c r="AD7" s="58">
        <f>Z7*AA7*AB7*Y7</f>
        <v>7515.0000000000009</v>
      </c>
      <c r="AE7" s="58">
        <f>AD7*S7</f>
        <v>7515.0000000000009</v>
      </c>
      <c r="AF7" s="46">
        <v>2.4</v>
      </c>
      <c r="AG7" s="46">
        <v>3.4</v>
      </c>
      <c r="AH7" s="59">
        <f>X7*AA7*AC7*AF7</f>
        <v>7611.84</v>
      </c>
      <c r="AI7" s="46">
        <f>X7*AA7*AC7*AG7</f>
        <v>10783.44</v>
      </c>
      <c r="AJ7" s="59">
        <f t="shared" ref="AJ7:AJ28" si="3">AH7*S7</f>
        <v>7611.84</v>
      </c>
      <c r="AK7" s="59">
        <f t="shared" ref="AK7:AK28" si="4">AI7*S7</f>
        <v>10783.44</v>
      </c>
    </row>
    <row r="8" spans="2:37" ht="15.75" customHeight="1" x14ac:dyDescent="0.3">
      <c r="B8" s="24">
        <v>3</v>
      </c>
      <c r="C8" s="1" t="s">
        <v>30</v>
      </c>
      <c r="D8" s="2" t="s">
        <v>27</v>
      </c>
      <c r="E8" s="1"/>
      <c r="F8" s="1"/>
      <c r="G8" s="2">
        <v>1</v>
      </c>
      <c r="H8" s="140">
        <v>8245</v>
      </c>
      <c r="I8" s="140">
        <f>G8*H8</f>
        <v>8245</v>
      </c>
      <c r="J8" s="60">
        <f t="shared" si="2"/>
        <v>6637.2250000000004</v>
      </c>
      <c r="K8" s="52">
        <f t="shared" si="0"/>
        <v>1.2232937685459941</v>
      </c>
      <c r="L8" s="60"/>
      <c r="M8" s="60"/>
      <c r="N8" s="60"/>
      <c r="O8" s="60"/>
      <c r="P8" s="60">
        <f t="shared" si="1"/>
        <v>8245</v>
      </c>
      <c r="Q8" s="60">
        <f t="shared" ref="Q8:Q28" si="5">(H8+L8+N8)-((H8+L8+N8)*0.195)</f>
        <v>6637.2250000000004</v>
      </c>
      <c r="R8" s="53"/>
      <c r="S8" s="51">
        <v>1</v>
      </c>
      <c r="T8" s="51">
        <v>6740</v>
      </c>
      <c r="U8" s="55">
        <f t="shared" ref="U8:U28" si="6">S8*T8</f>
        <v>6740</v>
      </c>
      <c r="V8" s="56">
        <v>6144</v>
      </c>
      <c r="W8" s="61">
        <f>(T8/V8-1)*100</f>
        <v>9.700520833333325</v>
      </c>
      <c r="X8" s="45">
        <v>1762</v>
      </c>
      <c r="Y8" s="57">
        <f>T8/Z5/AA5/AB5</f>
        <v>2.6003086419753085</v>
      </c>
      <c r="Z8" s="45">
        <v>1600</v>
      </c>
      <c r="AA8" s="45">
        <v>1.2</v>
      </c>
      <c r="AB8" s="45">
        <v>1.35</v>
      </c>
      <c r="AC8" s="45">
        <v>1.5</v>
      </c>
      <c r="AD8" s="58">
        <f t="shared" ref="AD8:AD27" si="7">Z8*AA8*AB8*Y8</f>
        <v>6740</v>
      </c>
      <c r="AE8" s="58">
        <f t="shared" ref="AE8:AE28" si="8">AD8*S8</f>
        <v>6740</v>
      </c>
      <c r="AF8" s="46">
        <v>2.5</v>
      </c>
      <c r="AG8" s="46">
        <v>3.6</v>
      </c>
      <c r="AH8" s="59">
        <f>X8*AA8*AC8*AF8</f>
        <v>7929.0000000000009</v>
      </c>
      <c r="AI8" s="59">
        <f t="shared" ref="AI8:AI9" si="9">X8*AA8*AC8*AG8</f>
        <v>11417.760000000002</v>
      </c>
      <c r="AJ8" s="59">
        <f t="shared" si="3"/>
        <v>7929.0000000000009</v>
      </c>
      <c r="AK8" s="59">
        <f t="shared" si="4"/>
        <v>11417.760000000002</v>
      </c>
    </row>
    <row r="9" spans="2:37" ht="15.75" customHeight="1" x14ac:dyDescent="0.3">
      <c r="B9" s="24">
        <v>4</v>
      </c>
      <c r="C9" s="1" t="s">
        <v>29</v>
      </c>
      <c r="D9" s="5">
        <v>1231</v>
      </c>
      <c r="E9" s="1"/>
      <c r="F9" s="1"/>
      <c r="G9" s="2">
        <v>1</v>
      </c>
      <c r="H9" s="140">
        <v>8245</v>
      </c>
      <c r="I9" s="140">
        <f t="shared" ref="I9:I28" si="10">G9*H9</f>
        <v>8245</v>
      </c>
      <c r="J9" s="60">
        <f t="shared" si="2"/>
        <v>6637.2250000000004</v>
      </c>
      <c r="K9" s="52">
        <f t="shared" si="0"/>
        <v>1.2232937685459941</v>
      </c>
      <c r="L9" s="60"/>
      <c r="M9" s="60"/>
      <c r="N9" s="60"/>
      <c r="O9" s="60"/>
      <c r="P9" s="60">
        <f t="shared" si="1"/>
        <v>8245</v>
      </c>
      <c r="Q9" s="60">
        <f t="shared" si="5"/>
        <v>6637.2250000000004</v>
      </c>
      <c r="R9" s="53"/>
      <c r="S9" s="51">
        <v>1</v>
      </c>
      <c r="T9" s="51">
        <v>6740</v>
      </c>
      <c r="U9" s="55">
        <f t="shared" si="6"/>
        <v>6740</v>
      </c>
      <c r="V9" s="56">
        <v>6528</v>
      </c>
      <c r="W9" s="61">
        <f t="shared" ref="W9:W28" si="11">(T9/V9-1)*100</f>
        <v>3.2475490196078427</v>
      </c>
      <c r="X9" s="45">
        <v>1762</v>
      </c>
      <c r="Y9" s="57">
        <f>T9/Z6/AA6/AB6</f>
        <v>2.6003086419753085</v>
      </c>
      <c r="Z9" s="45">
        <v>1600</v>
      </c>
      <c r="AA9" s="45">
        <v>1.2</v>
      </c>
      <c r="AB9" s="45">
        <v>1.35</v>
      </c>
      <c r="AC9" s="45">
        <v>1.5</v>
      </c>
      <c r="AD9" s="58">
        <f t="shared" si="7"/>
        <v>6740</v>
      </c>
      <c r="AE9" s="58">
        <f t="shared" si="8"/>
        <v>6740</v>
      </c>
      <c r="AF9" s="46">
        <v>2.4</v>
      </c>
      <c r="AG9" s="46">
        <v>3.4</v>
      </c>
      <c r="AH9" s="59">
        <f>X9*AA9*AC9*AF9</f>
        <v>7611.84</v>
      </c>
      <c r="AI9" s="59">
        <f t="shared" si="9"/>
        <v>10783.44</v>
      </c>
      <c r="AJ9" s="59">
        <f t="shared" si="3"/>
        <v>7611.84</v>
      </c>
      <c r="AK9" s="59">
        <f t="shared" si="4"/>
        <v>10783.44</v>
      </c>
    </row>
    <row r="10" spans="2:37" ht="15.75" customHeight="1" x14ac:dyDescent="0.3">
      <c r="B10" s="24">
        <v>5</v>
      </c>
      <c r="C10" s="1" t="s">
        <v>67</v>
      </c>
      <c r="D10" s="5">
        <v>3433</v>
      </c>
      <c r="E10" s="1"/>
      <c r="F10" s="1"/>
      <c r="G10" s="2">
        <v>1</v>
      </c>
      <c r="H10" s="140">
        <v>6025</v>
      </c>
      <c r="I10" s="140">
        <f t="shared" si="10"/>
        <v>6025</v>
      </c>
      <c r="J10" s="60">
        <f t="shared" si="2"/>
        <v>4850.125</v>
      </c>
      <c r="K10" s="52">
        <f t="shared" si="0"/>
        <v>1.2233502538071066</v>
      </c>
      <c r="L10" s="60"/>
      <c r="M10" s="60"/>
      <c r="N10" s="60"/>
      <c r="O10" s="60"/>
      <c r="P10" s="60">
        <f t="shared" si="1"/>
        <v>6025</v>
      </c>
      <c r="Q10" s="60">
        <f t="shared" si="5"/>
        <v>4850.125</v>
      </c>
      <c r="R10" s="53"/>
      <c r="S10" s="51">
        <v>1</v>
      </c>
      <c r="T10" s="51">
        <v>4925</v>
      </c>
      <c r="U10" s="55">
        <f>S10*T10</f>
        <v>4925</v>
      </c>
      <c r="V10" s="56">
        <v>3648</v>
      </c>
      <c r="W10" s="61">
        <f t="shared" si="11"/>
        <v>35.005482456140349</v>
      </c>
      <c r="X10" s="45">
        <v>1762</v>
      </c>
      <c r="Y10" s="57">
        <f t="shared" ref="Y10:Y28" si="12">T10/Z8/AA8/AB8</f>
        <v>1.9000771604938274</v>
      </c>
      <c r="Z10" s="45">
        <v>1600</v>
      </c>
      <c r="AA10" s="45">
        <v>1.2</v>
      </c>
      <c r="AB10" s="45">
        <v>1.35</v>
      </c>
      <c r="AC10" s="45">
        <v>1.5</v>
      </c>
      <c r="AD10" s="58"/>
      <c r="AE10" s="58"/>
      <c r="AF10" s="46">
        <v>1.9</v>
      </c>
      <c r="AG10" s="46">
        <v>1.9</v>
      </c>
      <c r="AH10" s="59"/>
      <c r="AI10" s="59"/>
      <c r="AJ10" s="59"/>
      <c r="AK10" s="59"/>
    </row>
    <row r="11" spans="2:37" ht="15.75" customHeight="1" x14ac:dyDescent="0.3">
      <c r="B11" s="24">
        <v>6</v>
      </c>
      <c r="C11" s="1" t="s">
        <v>60</v>
      </c>
      <c r="D11" s="2">
        <v>3433</v>
      </c>
      <c r="E11" s="1"/>
      <c r="F11" s="1"/>
      <c r="G11" s="2">
        <v>2</v>
      </c>
      <c r="H11" s="140">
        <f>X11*Y11*AA11*AC11</f>
        <v>5390.0069444444443</v>
      </c>
      <c r="I11" s="140">
        <f t="shared" si="10"/>
        <v>10780.013888888889</v>
      </c>
      <c r="J11" s="60">
        <f t="shared" si="2"/>
        <v>4338.9555902777774</v>
      </c>
      <c r="K11" s="52">
        <f t="shared" si="0"/>
        <v>1.223611111111111</v>
      </c>
      <c r="L11" s="60"/>
      <c r="M11" s="60"/>
      <c r="N11" s="60"/>
      <c r="O11" s="60"/>
      <c r="P11" s="60">
        <f t="shared" si="1"/>
        <v>10780.013888888889</v>
      </c>
      <c r="Q11" s="60">
        <f t="shared" si="5"/>
        <v>4338.9555902777774</v>
      </c>
      <c r="R11" s="53"/>
      <c r="S11" s="51">
        <v>2</v>
      </c>
      <c r="T11" s="51">
        <v>4405</v>
      </c>
      <c r="U11" s="55">
        <f t="shared" si="6"/>
        <v>8810</v>
      </c>
      <c r="V11" s="56">
        <v>3648</v>
      </c>
      <c r="W11" s="61">
        <f t="shared" si="11"/>
        <v>20.751096491228061</v>
      </c>
      <c r="X11" s="45">
        <v>1762</v>
      </c>
      <c r="Y11" s="57">
        <f>T11/Z8/AA8/AB8</f>
        <v>1.6994598765432098</v>
      </c>
      <c r="Z11" s="45">
        <v>1600</v>
      </c>
      <c r="AA11" s="45">
        <v>1.2</v>
      </c>
      <c r="AB11" s="45">
        <v>1.35</v>
      </c>
      <c r="AC11" s="45">
        <v>1.5</v>
      </c>
      <c r="AD11" s="58">
        <f t="shared" si="7"/>
        <v>4405</v>
      </c>
      <c r="AE11" s="58">
        <f t="shared" si="8"/>
        <v>8810</v>
      </c>
      <c r="AF11" s="46">
        <v>1.7</v>
      </c>
      <c r="AG11" s="46">
        <v>1.7</v>
      </c>
      <c r="AH11" s="59">
        <f t="shared" ref="AH11:AH24" si="13">X11*AA11*AC11*AF11</f>
        <v>5391.72</v>
      </c>
      <c r="AI11" s="59">
        <f t="shared" ref="AI11:AI24" si="14">X11*AA11*AC11*AG11</f>
        <v>5391.72</v>
      </c>
      <c r="AJ11" s="59">
        <f t="shared" si="3"/>
        <v>10783.44</v>
      </c>
      <c r="AK11" s="59">
        <f t="shared" si="4"/>
        <v>10783.44</v>
      </c>
    </row>
    <row r="12" spans="2:37" ht="15.75" customHeight="1" x14ac:dyDescent="0.3">
      <c r="B12" s="24">
        <v>7</v>
      </c>
      <c r="C12" s="1" t="s">
        <v>31</v>
      </c>
      <c r="D12" s="2">
        <v>1231</v>
      </c>
      <c r="E12" s="1"/>
      <c r="F12" s="1"/>
      <c r="G12" s="2">
        <v>1</v>
      </c>
      <c r="H12" s="140">
        <v>8090</v>
      </c>
      <c r="I12" s="140">
        <f t="shared" si="10"/>
        <v>8090</v>
      </c>
      <c r="J12" s="60">
        <f t="shared" si="2"/>
        <v>6512.45</v>
      </c>
      <c r="K12" s="52">
        <f t="shared" si="0"/>
        <v>1.2239031770045385</v>
      </c>
      <c r="L12" s="60"/>
      <c r="M12" s="60"/>
      <c r="N12" s="60"/>
      <c r="O12" s="60"/>
      <c r="P12" s="60">
        <f t="shared" si="1"/>
        <v>8090</v>
      </c>
      <c r="Q12" s="60">
        <f t="shared" si="5"/>
        <v>6512.45</v>
      </c>
      <c r="R12" s="53"/>
      <c r="S12" s="51">
        <v>1</v>
      </c>
      <c r="T12" s="51">
        <v>6610</v>
      </c>
      <c r="U12" s="55">
        <f t="shared" si="6"/>
        <v>6610</v>
      </c>
      <c r="V12" s="56">
        <v>5568</v>
      </c>
      <c r="W12" s="61">
        <f t="shared" si="11"/>
        <v>18.714080459770123</v>
      </c>
      <c r="X12" s="45">
        <v>1762</v>
      </c>
      <c r="Y12" s="57">
        <f>T12/Z9/AA9/AB9</f>
        <v>2.5501543209876538</v>
      </c>
      <c r="Z12" s="45">
        <v>1600</v>
      </c>
      <c r="AA12" s="45">
        <v>1.2</v>
      </c>
      <c r="AB12" s="45">
        <v>1.35</v>
      </c>
      <c r="AC12" s="45">
        <v>1.5</v>
      </c>
      <c r="AD12" s="58">
        <f t="shared" si="7"/>
        <v>6609.9999999999991</v>
      </c>
      <c r="AE12" s="58">
        <f t="shared" si="8"/>
        <v>6609.9999999999991</v>
      </c>
      <c r="AF12" s="46">
        <v>2.2999999999999998</v>
      </c>
      <c r="AG12" s="46">
        <v>2.9</v>
      </c>
      <c r="AH12" s="59">
        <f t="shared" si="13"/>
        <v>7294.68</v>
      </c>
      <c r="AI12" s="59">
        <f t="shared" si="14"/>
        <v>9197.6400000000012</v>
      </c>
      <c r="AJ12" s="59">
        <f t="shared" si="3"/>
        <v>7294.68</v>
      </c>
      <c r="AK12" s="59">
        <f t="shared" si="4"/>
        <v>9197.6400000000012</v>
      </c>
    </row>
    <row r="13" spans="2:37" ht="15.75" customHeight="1" x14ac:dyDescent="0.3">
      <c r="B13" s="24">
        <v>8</v>
      </c>
      <c r="C13" s="18" t="s">
        <v>32</v>
      </c>
      <c r="D13" s="2" t="s">
        <v>33</v>
      </c>
      <c r="E13" s="2"/>
      <c r="F13" s="2"/>
      <c r="G13" s="2">
        <v>0.5</v>
      </c>
      <c r="H13" s="140">
        <v>5710</v>
      </c>
      <c r="I13" s="140">
        <f t="shared" si="10"/>
        <v>2855</v>
      </c>
      <c r="J13" s="60">
        <f t="shared" si="2"/>
        <v>4596.55</v>
      </c>
      <c r="K13" s="52">
        <f t="shared" si="0"/>
        <v>1.2240085744908895</v>
      </c>
      <c r="L13" s="60"/>
      <c r="M13" s="60"/>
      <c r="N13" s="60"/>
      <c r="O13" s="60"/>
      <c r="P13" s="60">
        <f t="shared" si="1"/>
        <v>2855</v>
      </c>
      <c r="Q13" s="60">
        <f>(I13+L13+N13)-((I13+L13+N13)*0.195)</f>
        <v>2298.2750000000001</v>
      </c>
      <c r="R13" s="51"/>
      <c r="S13" s="51">
        <v>0.5</v>
      </c>
      <c r="T13" s="51">
        <v>4665</v>
      </c>
      <c r="U13" s="55">
        <f t="shared" si="6"/>
        <v>2332.5</v>
      </c>
      <c r="V13" s="56">
        <v>4224</v>
      </c>
      <c r="W13" s="61">
        <f t="shared" si="11"/>
        <v>10.440340909090917</v>
      </c>
      <c r="X13" s="45">
        <v>1762</v>
      </c>
      <c r="Y13" s="57">
        <f t="shared" si="12"/>
        <v>1.7997685185185184</v>
      </c>
      <c r="Z13" s="45">
        <v>1600</v>
      </c>
      <c r="AA13" s="45">
        <v>1.2</v>
      </c>
      <c r="AB13" s="45">
        <v>1.35</v>
      </c>
      <c r="AC13" s="45">
        <v>1.5</v>
      </c>
      <c r="AD13" s="58">
        <f t="shared" si="7"/>
        <v>4665</v>
      </c>
      <c r="AE13" s="58">
        <f t="shared" si="8"/>
        <v>2332.5</v>
      </c>
      <c r="AF13" s="46">
        <v>1.8</v>
      </c>
      <c r="AG13" s="46">
        <v>2.2000000000000002</v>
      </c>
      <c r="AH13" s="59">
        <f t="shared" si="13"/>
        <v>5708.880000000001</v>
      </c>
      <c r="AI13" s="59">
        <f t="shared" si="14"/>
        <v>6977.5200000000013</v>
      </c>
      <c r="AJ13" s="59">
        <f t="shared" si="3"/>
        <v>2854.4400000000005</v>
      </c>
      <c r="AK13" s="59">
        <f t="shared" si="4"/>
        <v>3488.7600000000007</v>
      </c>
    </row>
    <row r="14" spans="2:37" ht="15.75" customHeight="1" x14ac:dyDescent="0.3">
      <c r="B14" s="24">
        <v>9</v>
      </c>
      <c r="C14" s="1" t="s">
        <v>34</v>
      </c>
      <c r="D14" s="2">
        <v>4115</v>
      </c>
      <c r="E14" s="1"/>
      <c r="F14" s="1"/>
      <c r="G14" s="2">
        <v>1</v>
      </c>
      <c r="H14" s="140">
        <f>X14*Y14*AA14*AC14</f>
        <v>3805.4305555555557</v>
      </c>
      <c r="I14" s="140">
        <f t="shared" si="10"/>
        <v>3805.4305555555557</v>
      </c>
      <c r="J14" s="60">
        <f t="shared" si="2"/>
        <v>3063.3715972222221</v>
      </c>
      <c r="K14" s="52">
        <f t="shared" si="0"/>
        <v>1.2236111111111112</v>
      </c>
      <c r="L14" s="60"/>
      <c r="M14" s="60"/>
      <c r="N14" s="60"/>
      <c r="O14" s="60"/>
      <c r="P14" s="60">
        <f t="shared" si="1"/>
        <v>3805.4305555555557</v>
      </c>
      <c r="Q14" s="60">
        <f t="shared" si="5"/>
        <v>3063.3715972222221</v>
      </c>
      <c r="R14" s="53"/>
      <c r="S14" s="51">
        <v>1</v>
      </c>
      <c r="T14" s="51">
        <v>3110</v>
      </c>
      <c r="U14" s="55">
        <f t="shared" si="6"/>
        <v>3110</v>
      </c>
      <c r="V14" s="56">
        <v>2304</v>
      </c>
      <c r="W14" s="61">
        <f t="shared" si="11"/>
        <v>34.982638888888886</v>
      </c>
      <c r="X14" s="45">
        <v>1762</v>
      </c>
      <c r="Y14" s="57">
        <f t="shared" si="12"/>
        <v>1.1998456790123457</v>
      </c>
      <c r="Z14" s="45">
        <v>1600</v>
      </c>
      <c r="AA14" s="45">
        <v>1.2</v>
      </c>
      <c r="AB14" s="45">
        <v>1.35</v>
      </c>
      <c r="AC14" s="45">
        <v>1.5</v>
      </c>
      <c r="AD14" s="58">
        <f t="shared" si="7"/>
        <v>3110</v>
      </c>
      <c r="AE14" s="58">
        <f t="shared" si="8"/>
        <v>3110</v>
      </c>
      <c r="AF14" s="46">
        <v>1.2</v>
      </c>
      <c r="AG14" s="46">
        <v>1.7</v>
      </c>
      <c r="AH14" s="59">
        <f t="shared" si="13"/>
        <v>3805.92</v>
      </c>
      <c r="AI14" s="59">
        <f t="shared" si="14"/>
        <v>5391.72</v>
      </c>
      <c r="AJ14" s="59">
        <f t="shared" si="3"/>
        <v>3805.92</v>
      </c>
      <c r="AK14" s="59">
        <f t="shared" si="4"/>
        <v>5391.72</v>
      </c>
    </row>
    <row r="15" spans="2:37" ht="15.75" customHeight="1" x14ac:dyDescent="0.3">
      <c r="B15" s="24">
        <v>10</v>
      </c>
      <c r="C15" s="1" t="s">
        <v>90</v>
      </c>
      <c r="D15" s="2">
        <v>1239</v>
      </c>
      <c r="E15" s="1"/>
      <c r="F15" s="1"/>
      <c r="G15" s="2">
        <v>1</v>
      </c>
      <c r="H15" s="140">
        <f>X15*Y15*AA15*AC15</f>
        <v>5390.0069444444443</v>
      </c>
      <c r="I15" s="140">
        <f t="shared" si="10"/>
        <v>5390.0069444444443</v>
      </c>
      <c r="J15" s="60">
        <f t="shared" si="2"/>
        <v>4338.9555902777774</v>
      </c>
      <c r="K15" s="52">
        <f t="shared" si="0"/>
        <v>1.223611111111111</v>
      </c>
      <c r="L15" s="60"/>
      <c r="M15" s="60"/>
      <c r="N15" s="60"/>
      <c r="O15" s="60"/>
      <c r="P15" s="60">
        <f t="shared" si="1"/>
        <v>5390.0069444444443</v>
      </c>
      <c r="Q15" s="60">
        <f t="shared" si="5"/>
        <v>4338.9555902777774</v>
      </c>
      <c r="R15" s="53"/>
      <c r="S15" s="51">
        <v>1</v>
      </c>
      <c r="T15" s="51">
        <v>4405</v>
      </c>
      <c r="U15" s="55">
        <f t="shared" si="6"/>
        <v>4405</v>
      </c>
      <c r="V15" s="56">
        <v>3264</v>
      </c>
      <c r="W15" s="61">
        <f t="shared" si="11"/>
        <v>34.957107843137258</v>
      </c>
      <c r="X15" s="45">
        <v>1762</v>
      </c>
      <c r="Y15" s="57">
        <f t="shared" si="12"/>
        <v>1.6994598765432098</v>
      </c>
      <c r="Z15" s="45">
        <v>1600</v>
      </c>
      <c r="AA15" s="45">
        <v>1.2</v>
      </c>
      <c r="AB15" s="45">
        <v>1.35</v>
      </c>
      <c r="AC15" s="45">
        <v>1.5</v>
      </c>
      <c r="AD15" s="58">
        <f t="shared" si="7"/>
        <v>4405</v>
      </c>
      <c r="AE15" s="58">
        <f t="shared" si="8"/>
        <v>4405</v>
      </c>
      <c r="AF15" s="46">
        <v>1.7</v>
      </c>
      <c r="AG15" s="46">
        <v>2</v>
      </c>
      <c r="AH15" s="59">
        <f t="shared" si="13"/>
        <v>5391.72</v>
      </c>
      <c r="AI15" s="59">
        <f t="shared" si="14"/>
        <v>6343.2000000000007</v>
      </c>
      <c r="AJ15" s="59">
        <f t="shared" si="3"/>
        <v>5391.72</v>
      </c>
      <c r="AK15" s="59">
        <f t="shared" si="4"/>
        <v>6343.2000000000007</v>
      </c>
    </row>
    <row r="16" spans="2:37" ht="15.75" customHeight="1" x14ac:dyDescent="0.3">
      <c r="B16" s="24">
        <v>11</v>
      </c>
      <c r="C16" s="1" t="s">
        <v>61</v>
      </c>
      <c r="D16" s="2" t="s">
        <v>41</v>
      </c>
      <c r="E16" s="1"/>
      <c r="F16" s="1"/>
      <c r="G16" s="2">
        <v>1</v>
      </c>
      <c r="H16" s="140">
        <v>5710</v>
      </c>
      <c r="I16" s="140">
        <f t="shared" si="10"/>
        <v>5710</v>
      </c>
      <c r="J16" s="60">
        <f t="shared" si="2"/>
        <v>4596.55</v>
      </c>
      <c r="K16" s="52">
        <f t="shared" si="0"/>
        <v>1.2240085744908895</v>
      </c>
      <c r="L16" s="60"/>
      <c r="M16" s="60"/>
      <c r="N16" s="60"/>
      <c r="O16" s="60"/>
      <c r="P16" s="60">
        <f t="shared" si="1"/>
        <v>5710</v>
      </c>
      <c r="Q16" s="60">
        <f t="shared" si="5"/>
        <v>4596.55</v>
      </c>
      <c r="R16" s="53"/>
      <c r="S16" s="51">
        <v>1</v>
      </c>
      <c r="T16" s="51">
        <v>4665</v>
      </c>
      <c r="U16" s="55">
        <f t="shared" si="6"/>
        <v>4665</v>
      </c>
      <c r="V16" s="56">
        <v>3840</v>
      </c>
      <c r="W16" s="61">
        <f t="shared" si="11"/>
        <v>21.484375</v>
      </c>
      <c r="X16" s="45">
        <v>1762</v>
      </c>
      <c r="Y16" s="57">
        <f t="shared" si="12"/>
        <v>1.7997685185185184</v>
      </c>
      <c r="Z16" s="45">
        <v>1600</v>
      </c>
      <c r="AA16" s="45">
        <v>1.2</v>
      </c>
      <c r="AB16" s="45">
        <v>1.35</v>
      </c>
      <c r="AC16" s="45">
        <v>1.5</v>
      </c>
      <c r="AD16" s="58">
        <f t="shared" si="7"/>
        <v>4665</v>
      </c>
      <c r="AE16" s="58">
        <f t="shared" si="8"/>
        <v>4665</v>
      </c>
      <c r="AF16" s="46">
        <v>2</v>
      </c>
      <c r="AG16" s="46">
        <v>2</v>
      </c>
      <c r="AH16" s="59">
        <f t="shared" si="13"/>
        <v>6343.2000000000007</v>
      </c>
      <c r="AI16" s="59">
        <f t="shared" si="14"/>
        <v>6343.2000000000007</v>
      </c>
      <c r="AJ16" s="59">
        <f t="shared" si="3"/>
        <v>6343.2000000000007</v>
      </c>
      <c r="AK16" s="59">
        <f t="shared" si="4"/>
        <v>6343.2000000000007</v>
      </c>
    </row>
    <row r="17" spans="2:47" ht="15.75" customHeight="1" x14ac:dyDescent="0.3">
      <c r="B17" s="24">
        <v>12</v>
      </c>
      <c r="C17" s="1" t="s">
        <v>62</v>
      </c>
      <c r="D17" s="2" t="s">
        <v>41</v>
      </c>
      <c r="E17" s="1"/>
      <c r="F17" s="1"/>
      <c r="G17" s="2">
        <v>2</v>
      </c>
      <c r="H17" s="140">
        <v>6345</v>
      </c>
      <c r="I17" s="140">
        <f t="shared" si="10"/>
        <v>12690</v>
      </c>
      <c r="J17" s="60">
        <f t="shared" si="2"/>
        <v>5107.7250000000004</v>
      </c>
      <c r="K17" s="52">
        <f t="shared" si="0"/>
        <v>1.2237222757955641</v>
      </c>
      <c r="L17" s="60"/>
      <c r="M17" s="60"/>
      <c r="N17" s="60"/>
      <c r="O17" s="60"/>
      <c r="P17" s="60">
        <f t="shared" si="1"/>
        <v>12690</v>
      </c>
      <c r="Q17" s="60">
        <f t="shared" si="5"/>
        <v>5107.7250000000004</v>
      </c>
      <c r="R17" s="53"/>
      <c r="S17" s="51">
        <v>2</v>
      </c>
      <c r="T17" s="51">
        <v>5185</v>
      </c>
      <c r="U17" s="55">
        <f t="shared" si="6"/>
        <v>10370</v>
      </c>
      <c r="V17" s="56">
        <v>4224</v>
      </c>
      <c r="W17" s="61">
        <f t="shared" si="11"/>
        <v>22.750946969696972</v>
      </c>
      <c r="X17" s="45">
        <v>1762</v>
      </c>
      <c r="Y17" s="57">
        <f t="shared" si="12"/>
        <v>2.0003858024691357</v>
      </c>
      <c r="Z17" s="45">
        <v>1600</v>
      </c>
      <c r="AA17" s="45">
        <v>1.2</v>
      </c>
      <c r="AB17" s="45">
        <v>1.35</v>
      </c>
      <c r="AC17" s="45">
        <v>1.5</v>
      </c>
      <c r="AD17" s="58">
        <f t="shared" si="7"/>
        <v>5185</v>
      </c>
      <c r="AE17" s="58">
        <f t="shared" si="8"/>
        <v>10370</v>
      </c>
      <c r="AF17" s="46">
        <v>2.2000000000000002</v>
      </c>
      <c r="AG17" s="46">
        <v>2.2000000000000002</v>
      </c>
      <c r="AH17" s="59">
        <f t="shared" si="13"/>
        <v>6977.5200000000013</v>
      </c>
      <c r="AI17" s="59">
        <f t="shared" si="14"/>
        <v>6977.5200000000013</v>
      </c>
      <c r="AJ17" s="59">
        <f t="shared" si="3"/>
        <v>13955.040000000003</v>
      </c>
      <c r="AK17" s="59">
        <f t="shared" si="4"/>
        <v>13955.040000000003</v>
      </c>
    </row>
    <row r="18" spans="2:47" ht="15.75" customHeight="1" x14ac:dyDescent="0.3">
      <c r="B18" s="24">
        <v>13</v>
      </c>
      <c r="C18" s="24" t="s">
        <v>35</v>
      </c>
      <c r="D18" s="2">
        <v>3423</v>
      </c>
      <c r="E18" s="1"/>
      <c r="F18" s="1"/>
      <c r="G18" s="2">
        <v>0.45</v>
      </c>
      <c r="H18" s="140">
        <f>X18*Y18*AA18*AC18</f>
        <v>5390.0069444444443</v>
      </c>
      <c r="I18" s="140">
        <f t="shared" si="10"/>
        <v>2425.5031250000002</v>
      </c>
      <c r="J18" s="60">
        <f t="shared" si="2"/>
        <v>4338.9555902777774</v>
      </c>
      <c r="K18" s="52">
        <f t="shared" si="0"/>
        <v>1.223611111111111</v>
      </c>
      <c r="L18" s="60"/>
      <c r="M18" s="60"/>
      <c r="N18" s="60"/>
      <c r="O18" s="60"/>
      <c r="P18" s="60">
        <f t="shared" si="1"/>
        <v>2425.5031250000002</v>
      </c>
      <c r="Q18" s="60">
        <f>(I18+L18+N18)-((I18+L18+N18)*0.195)</f>
        <v>1952.530015625</v>
      </c>
      <c r="R18" s="53"/>
      <c r="S18" s="51">
        <v>0.45</v>
      </c>
      <c r="T18" s="51">
        <v>4405</v>
      </c>
      <c r="U18" s="55">
        <f>S18*T18</f>
        <v>1982.25</v>
      </c>
      <c r="V18" s="56">
        <v>3264</v>
      </c>
      <c r="W18" s="61">
        <f t="shared" si="11"/>
        <v>34.957107843137258</v>
      </c>
      <c r="X18" s="45">
        <v>1762</v>
      </c>
      <c r="Y18" s="57">
        <f t="shared" si="12"/>
        <v>1.6994598765432098</v>
      </c>
      <c r="Z18" s="45">
        <v>1600</v>
      </c>
      <c r="AA18" s="45">
        <v>1.2</v>
      </c>
      <c r="AB18" s="45">
        <v>1.35</v>
      </c>
      <c r="AC18" s="45">
        <v>1.5</v>
      </c>
      <c r="AD18" s="58">
        <f t="shared" si="7"/>
        <v>4405</v>
      </c>
      <c r="AE18" s="58">
        <f t="shared" si="8"/>
        <v>1982.25</v>
      </c>
      <c r="AF18" s="46">
        <v>1.7</v>
      </c>
      <c r="AG18" s="46">
        <v>2</v>
      </c>
      <c r="AH18" s="59">
        <f t="shared" si="13"/>
        <v>5391.72</v>
      </c>
      <c r="AI18" s="59">
        <f t="shared" si="14"/>
        <v>6343.2000000000007</v>
      </c>
      <c r="AJ18" s="59">
        <f t="shared" si="3"/>
        <v>2426.2740000000003</v>
      </c>
      <c r="AK18" s="59">
        <f t="shared" si="4"/>
        <v>2854.4400000000005</v>
      </c>
    </row>
    <row r="19" spans="2:47" ht="15.75" customHeight="1" x14ac:dyDescent="0.3">
      <c r="B19" s="24">
        <v>14</v>
      </c>
      <c r="C19" s="1" t="s">
        <v>86</v>
      </c>
      <c r="D19" s="2" t="s">
        <v>26</v>
      </c>
      <c r="E19" s="1"/>
      <c r="F19" s="1"/>
      <c r="G19" s="2">
        <v>1</v>
      </c>
      <c r="H19" s="140">
        <v>7295</v>
      </c>
      <c r="I19" s="140">
        <f t="shared" si="10"/>
        <v>7295</v>
      </c>
      <c r="J19" s="60">
        <f t="shared" si="2"/>
        <v>5872.4750000000004</v>
      </c>
      <c r="K19" s="52">
        <f t="shared" si="0"/>
        <v>1.223993288590604</v>
      </c>
      <c r="L19" s="60"/>
      <c r="M19" s="60"/>
      <c r="N19" s="60"/>
      <c r="O19" s="60"/>
      <c r="P19" s="60">
        <f t="shared" si="1"/>
        <v>7295</v>
      </c>
      <c r="Q19" s="60">
        <f t="shared" si="5"/>
        <v>5872.4750000000004</v>
      </c>
      <c r="R19" s="53"/>
      <c r="S19" s="51">
        <v>1</v>
      </c>
      <c r="T19" s="51">
        <v>5960</v>
      </c>
      <c r="U19" s="55">
        <f>S19*T19</f>
        <v>5960</v>
      </c>
      <c r="V19" s="56">
        <v>5376</v>
      </c>
      <c r="W19" s="61">
        <f t="shared" si="11"/>
        <v>10.863095238095234</v>
      </c>
      <c r="X19" s="45">
        <v>1762</v>
      </c>
      <c r="Y19" s="57">
        <f t="shared" si="12"/>
        <v>2.2993827160493829</v>
      </c>
      <c r="Z19" s="45">
        <v>1600</v>
      </c>
      <c r="AA19" s="45">
        <v>1.2</v>
      </c>
      <c r="AB19" s="45">
        <v>1.35</v>
      </c>
      <c r="AC19" s="45">
        <v>1.5</v>
      </c>
      <c r="AD19" s="58">
        <f t="shared" si="7"/>
        <v>5960.0000000000009</v>
      </c>
      <c r="AE19" s="58">
        <f t="shared" si="8"/>
        <v>5960.0000000000009</v>
      </c>
      <c r="AF19" s="46">
        <v>2.25</v>
      </c>
      <c r="AG19" s="46">
        <v>2.8</v>
      </c>
      <c r="AH19" s="59">
        <f t="shared" si="13"/>
        <v>7136.1</v>
      </c>
      <c r="AI19" s="59">
        <f t="shared" si="14"/>
        <v>8880.48</v>
      </c>
      <c r="AJ19" s="59">
        <f t="shared" si="3"/>
        <v>7136.1</v>
      </c>
      <c r="AK19" s="59">
        <f t="shared" si="4"/>
        <v>8880.48</v>
      </c>
    </row>
    <row r="20" spans="2:47" ht="15.75" customHeight="1" x14ac:dyDescent="0.3">
      <c r="B20" s="24">
        <v>15</v>
      </c>
      <c r="C20" s="19" t="s">
        <v>96</v>
      </c>
      <c r="D20" s="5" t="s">
        <v>26</v>
      </c>
      <c r="E20" s="5"/>
      <c r="F20" s="5"/>
      <c r="G20" s="5">
        <v>1</v>
      </c>
      <c r="H20" s="141">
        <v>5710</v>
      </c>
      <c r="I20" s="141">
        <f t="shared" si="10"/>
        <v>5710</v>
      </c>
      <c r="J20" s="62">
        <f t="shared" si="2"/>
        <v>4596.55</v>
      </c>
      <c r="K20" s="63">
        <f t="shared" si="0"/>
        <v>1.2240085744908895</v>
      </c>
      <c r="L20" s="62"/>
      <c r="M20" s="62"/>
      <c r="N20" s="62"/>
      <c r="O20" s="62"/>
      <c r="P20" s="62">
        <f t="shared" si="1"/>
        <v>5710</v>
      </c>
      <c r="Q20" s="62">
        <f t="shared" si="5"/>
        <v>4596.55</v>
      </c>
      <c r="R20" s="64"/>
      <c r="S20" s="54">
        <v>1</v>
      </c>
      <c r="T20" s="62">
        <v>4665</v>
      </c>
      <c r="U20" s="55">
        <f t="shared" si="6"/>
        <v>4665</v>
      </c>
      <c r="V20" s="56">
        <v>3456</v>
      </c>
      <c r="W20" s="61">
        <f t="shared" si="11"/>
        <v>34.982638888888886</v>
      </c>
      <c r="X20" s="45">
        <v>1762</v>
      </c>
      <c r="Y20" s="57">
        <f t="shared" si="12"/>
        <v>1.7997685185185184</v>
      </c>
      <c r="Z20" s="45">
        <v>1600</v>
      </c>
      <c r="AA20" s="45">
        <v>1.2</v>
      </c>
      <c r="AB20" s="45">
        <v>1.35</v>
      </c>
      <c r="AC20" s="45">
        <v>1.5</v>
      </c>
      <c r="AD20" s="58">
        <f t="shared" si="7"/>
        <v>4665</v>
      </c>
      <c r="AE20" s="58">
        <f t="shared" si="8"/>
        <v>4665</v>
      </c>
      <c r="AF20" s="46">
        <v>1.8</v>
      </c>
      <c r="AG20" s="46">
        <v>2.1</v>
      </c>
      <c r="AH20" s="59">
        <f t="shared" si="13"/>
        <v>5708.880000000001</v>
      </c>
      <c r="AI20" s="59">
        <f t="shared" si="14"/>
        <v>6660.3600000000015</v>
      </c>
      <c r="AJ20" s="59">
        <f t="shared" si="3"/>
        <v>5708.880000000001</v>
      </c>
      <c r="AK20" s="59">
        <f t="shared" si="4"/>
        <v>6660.3600000000015</v>
      </c>
    </row>
    <row r="21" spans="2:47" ht="15.75" customHeight="1" x14ac:dyDescent="0.3">
      <c r="B21" s="24">
        <v>16</v>
      </c>
      <c r="C21" s="19" t="s">
        <v>91</v>
      </c>
      <c r="D21" s="5" t="s">
        <v>26</v>
      </c>
      <c r="E21" s="5"/>
      <c r="F21" s="5"/>
      <c r="G21" s="5">
        <v>1</v>
      </c>
      <c r="H21" s="141">
        <v>5710</v>
      </c>
      <c r="I21" s="141">
        <f t="shared" si="10"/>
        <v>5710</v>
      </c>
      <c r="J21" s="62">
        <f t="shared" si="2"/>
        <v>4596.55</v>
      </c>
      <c r="K21" s="63">
        <f t="shared" si="0"/>
        <v>1.2240085744908895</v>
      </c>
      <c r="L21" s="62"/>
      <c r="M21" s="62"/>
      <c r="N21" s="62"/>
      <c r="O21" s="62"/>
      <c r="P21" s="62">
        <f t="shared" si="1"/>
        <v>5710</v>
      </c>
      <c r="Q21" s="62">
        <f t="shared" si="5"/>
        <v>4596.55</v>
      </c>
      <c r="R21" s="54"/>
      <c r="S21" s="54">
        <v>1</v>
      </c>
      <c r="T21" s="54">
        <v>4665</v>
      </c>
      <c r="U21" s="55">
        <f t="shared" si="6"/>
        <v>4665</v>
      </c>
      <c r="V21" s="56">
        <v>3456</v>
      </c>
      <c r="W21" s="61">
        <f t="shared" si="11"/>
        <v>34.982638888888886</v>
      </c>
      <c r="X21" s="45">
        <v>1762</v>
      </c>
      <c r="Y21" s="57">
        <f t="shared" si="12"/>
        <v>1.7997685185185184</v>
      </c>
      <c r="Z21" s="45">
        <v>1600</v>
      </c>
      <c r="AA21" s="45">
        <v>1.2</v>
      </c>
      <c r="AB21" s="45">
        <v>1.35</v>
      </c>
      <c r="AC21" s="45">
        <v>1.5</v>
      </c>
      <c r="AD21" s="58">
        <f t="shared" si="7"/>
        <v>4665</v>
      </c>
      <c r="AE21" s="58">
        <f t="shared" si="8"/>
        <v>4665</v>
      </c>
      <c r="AF21" s="46">
        <v>1.8</v>
      </c>
      <c r="AG21" s="46">
        <v>2.1</v>
      </c>
      <c r="AH21" s="59">
        <f t="shared" si="13"/>
        <v>5708.880000000001</v>
      </c>
      <c r="AI21" s="59">
        <f t="shared" si="14"/>
        <v>6660.3600000000015</v>
      </c>
      <c r="AJ21" s="59">
        <f t="shared" si="3"/>
        <v>5708.880000000001</v>
      </c>
      <c r="AK21" s="59">
        <f t="shared" si="4"/>
        <v>6660.3600000000015</v>
      </c>
    </row>
    <row r="22" spans="2:47" ht="15.75" customHeight="1" x14ac:dyDescent="0.3">
      <c r="B22" s="24">
        <v>17</v>
      </c>
      <c r="C22" s="19" t="s">
        <v>28</v>
      </c>
      <c r="D22" s="5" t="s">
        <v>26</v>
      </c>
      <c r="E22" s="5"/>
      <c r="F22" s="5"/>
      <c r="G22" s="5">
        <v>1</v>
      </c>
      <c r="H22" s="141">
        <v>5710</v>
      </c>
      <c r="I22" s="141">
        <f t="shared" si="10"/>
        <v>5710</v>
      </c>
      <c r="J22" s="62">
        <f t="shared" si="2"/>
        <v>4596.55</v>
      </c>
      <c r="K22" s="63">
        <f t="shared" si="0"/>
        <v>1.2240085744908895</v>
      </c>
      <c r="L22" s="62"/>
      <c r="M22" s="62"/>
      <c r="N22" s="62"/>
      <c r="O22" s="62"/>
      <c r="P22" s="62">
        <f t="shared" si="1"/>
        <v>5710</v>
      </c>
      <c r="Q22" s="62">
        <f t="shared" si="5"/>
        <v>4596.55</v>
      </c>
      <c r="R22" s="54"/>
      <c r="S22" s="54">
        <v>1</v>
      </c>
      <c r="T22" s="54">
        <v>4665</v>
      </c>
      <c r="U22" s="55">
        <f t="shared" si="6"/>
        <v>4665</v>
      </c>
      <c r="V22" s="56">
        <v>3456</v>
      </c>
      <c r="W22" s="61">
        <f t="shared" si="11"/>
        <v>34.982638888888886</v>
      </c>
      <c r="X22" s="45">
        <v>1762</v>
      </c>
      <c r="Y22" s="57">
        <f t="shared" si="12"/>
        <v>1.7997685185185184</v>
      </c>
      <c r="Z22" s="45">
        <v>1600</v>
      </c>
      <c r="AA22" s="45">
        <v>1.2</v>
      </c>
      <c r="AB22" s="45">
        <v>1.35</v>
      </c>
      <c r="AC22" s="45">
        <v>1.5</v>
      </c>
      <c r="AD22" s="58">
        <f t="shared" si="7"/>
        <v>4665</v>
      </c>
      <c r="AE22" s="58">
        <f t="shared" si="8"/>
        <v>4665</v>
      </c>
      <c r="AF22" s="46">
        <v>1.8</v>
      </c>
      <c r="AG22" s="46">
        <v>2.1</v>
      </c>
      <c r="AH22" s="59">
        <f t="shared" si="13"/>
        <v>5708.880000000001</v>
      </c>
      <c r="AI22" s="59">
        <f t="shared" si="14"/>
        <v>6660.3600000000015</v>
      </c>
      <c r="AJ22" s="59">
        <f t="shared" si="3"/>
        <v>5708.880000000001</v>
      </c>
      <c r="AK22" s="59">
        <f t="shared" si="4"/>
        <v>6660.3600000000015</v>
      </c>
    </row>
    <row r="23" spans="2:47" ht="15.75" customHeight="1" x14ac:dyDescent="0.3">
      <c r="B23" s="24">
        <v>18</v>
      </c>
      <c r="C23" s="19" t="s">
        <v>92</v>
      </c>
      <c r="D23" s="5">
        <v>7136</v>
      </c>
      <c r="E23" s="5"/>
      <c r="F23" s="5"/>
      <c r="G23" s="5">
        <v>7</v>
      </c>
      <c r="H23" s="141">
        <f>X23*Y23*AA23*AC23</f>
        <v>3805.4305555555557</v>
      </c>
      <c r="I23" s="141">
        <f t="shared" si="10"/>
        <v>26638.013888888891</v>
      </c>
      <c r="J23" s="62">
        <f t="shared" si="2"/>
        <v>3063.3715972222221</v>
      </c>
      <c r="K23" s="63">
        <f t="shared" si="0"/>
        <v>1.2236111111111112</v>
      </c>
      <c r="L23" s="62"/>
      <c r="M23" s="62"/>
      <c r="N23" s="62"/>
      <c r="O23" s="62"/>
      <c r="P23" s="62">
        <f t="shared" si="1"/>
        <v>26638.013888888891</v>
      </c>
      <c r="Q23" s="62">
        <f t="shared" si="5"/>
        <v>3063.3715972222221</v>
      </c>
      <c r="R23" s="54"/>
      <c r="S23" s="54">
        <v>6</v>
      </c>
      <c r="T23" s="54">
        <v>3110</v>
      </c>
      <c r="U23" s="55">
        <f t="shared" si="6"/>
        <v>18660</v>
      </c>
      <c r="V23" s="56">
        <v>2304</v>
      </c>
      <c r="W23" s="61">
        <f t="shared" si="11"/>
        <v>34.982638888888886</v>
      </c>
      <c r="X23" s="45">
        <v>1762</v>
      </c>
      <c r="Y23" s="57">
        <f t="shared" si="12"/>
        <v>1.1998456790123457</v>
      </c>
      <c r="Z23" s="45">
        <v>1600</v>
      </c>
      <c r="AA23" s="45">
        <v>1.2</v>
      </c>
      <c r="AB23" s="45">
        <v>1.35</v>
      </c>
      <c r="AC23" s="45">
        <v>1.5</v>
      </c>
      <c r="AD23" s="58">
        <f t="shared" si="7"/>
        <v>3110</v>
      </c>
      <c r="AE23" s="58">
        <f t="shared" si="8"/>
        <v>18660</v>
      </c>
      <c r="AF23" s="46">
        <v>1.2</v>
      </c>
      <c r="AG23" s="46">
        <v>1.2</v>
      </c>
      <c r="AH23" s="59">
        <f t="shared" si="13"/>
        <v>3805.92</v>
      </c>
      <c r="AI23" s="59">
        <f t="shared" si="14"/>
        <v>3805.92</v>
      </c>
      <c r="AJ23" s="59">
        <f t="shared" si="3"/>
        <v>22835.52</v>
      </c>
      <c r="AK23" s="59">
        <f t="shared" si="4"/>
        <v>22835.52</v>
      </c>
    </row>
    <row r="24" spans="2:47" ht="15.75" customHeight="1" x14ac:dyDescent="0.3">
      <c r="B24" s="24">
        <v>19</v>
      </c>
      <c r="C24" s="18" t="s">
        <v>83</v>
      </c>
      <c r="D24" s="20">
        <v>3433</v>
      </c>
      <c r="E24" s="1"/>
      <c r="F24" s="1"/>
      <c r="G24" s="20">
        <v>2</v>
      </c>
      <c r="H24" s="140">
        <f>X24*Y24*AA24*AC24</f>
        <v>5390.0069444444443</v>
      </c>
      <c r="I24" s="140">
        <f t="shared" si="10"/>
        <v>10780.013888888889</v>
      </c>
      <c r="J24" s="60">
        <f t="shared" si="2"/>
        <v>4338.9555902777774</v>
      </c>
      <c r="K24" s="52">
        <f t="shared" si="0"/>
        <v>1.223611111111111</v>
      </c>
      <c r="L24" s="60"/>
      <c r="M24" s="60"/>
      <c r="N24" s="60"/>
      <c r="O24" s="60"/>
      <c r="P24" s="60">
        <f t="shared" si="1"/>
        <v>10780.013888888889</v>
      </c>
      <c r="Q24" s="60">
        <f t="shared" si="5"/>
        <v>4338.9555902777774</v>
      </c>
      <c r="R24" s="53"/>
      <c r="S24" s="51">
        <v>2</v>
      </c>
      <c r="T24" s="51">
        <v>4405</v>
      </c>
      <c r="U24" s="55">
        <f t="shared" si="6"/>
        <v>8810</v>
      </c>
      <c r="V24" s="56">
        <v>2496</v>
      </c>
      <c r="W24" s="61">
        <f t="shared" si="11"/>
        <v>76.482371794871781</v>
      </c>
      <c r="X24" s="45">
        <v>1762</v>
      </c>
      <c r="Y24" s="57">
        <f t="shared" si="12"/>
        <v>1.6994598765432098</v>
      </c>
      <c r="Z24" s="45">
        <v>1600</v>
      </c>
      <c r="AA24" s="45">
        <v>1.2</v>
      </c>
      <c r="AB24" s="45">
        <v>1.35</v>
      </c>
      <c r="AC24" s="45">
        <v>1.5</v>
      </c>
      <c r="AD24" s="58">
        <f t="shared" si="7"/>
        <v>4405</v>
      </c>
      <c r="AE24" s="58">
        <f t="shared" si="8"/>
        <v>8810</v>
      </c>
      <c r="AF24" s="46">
        <v>1.2</v>
      </c>
      <c r="AG24" s="46">
        <v>1.7</v>
      </c>
      <c r="AH24" s="59">
        <f t="shared" si="13"/>
        <v>3805.92</v>
      </c>
      <c r="AI24" s="59">
        <f t="shared" si="14"/>
        <v>5391.72</v>
      </c>
      <c r="AJ24" s="59">
        <f t="shared" si="3"/>
        <v>7611.84</v>
      </c>
      <c r="AK24" s="59">
        <f t="shared" si="4"/>
        <v>10783.44</v>
      </c>
    </row>
    <row r="25" spans="2:47" ht="15.75" customHeight="1" x14ac:dyDescent="0.25">
      <c r="B25" s="24">
        <v>20</v>
      </c>
      <c r="C25" s="19" t="s">
        <v>93</v>
      </c>
      <c r="D25" s="5">
        <v>8322</v>
      </c>
      <c r="E25" s="5" t="s">
        <v>12</v>
      </c>
      <c r="F25" s="142">
        <f>AE35</f>
        <v>25.780190667335681</v>
      </c>
      <c r="G25" s="5">
        <v>1</v>
      </c>
      <c r="H25" s="141">
        <f>X25*Y25*AA25*AC25+1</f>
        <v>4282.4152777777781</v>
      </c>
      <c r="I25" s="141">
        <f t="shared" si="10"/>
        <v>4282.4152777777781</v>
      </c>
      <c r="J25" s="62">
        <f t="shared" si="2"/>
        <v>3447.3442986111113</v>
      </c>
      <c r="K25" s="63">
        <f t="shared" si="0"/>
        <v>1.2238969070528087</v>
      </c>
      <c r="L25" s="62"/>
      <c r="M25" s="62"/>
      <c r="N25" s="62"/>
      <c r="O25" s="62"/>
      <c r="P25" s="62">
        <f t="shared" si="1"/>
        <v>4282.4152777777781</v>
      </c>
      <c r="Q25" s="62">
        <f t="shared" si="5"/>
        <v>3447.3442986111113</v>
      </c>
      <c r="R25" s="64">
        <v>21.14</v>
      </c>
      <c r="S25" s="54">
        <v>1</v>
      </c>
      <c r="T25" s="62">
        <v>3499</v>
      </c>
      <c r="U25" s="65">
        <f t="shared" si="6"/>
        <v>3499</v>
      </c>
      <c r="V25" s="56">
        <v>2592</v>
      </c>
      <c r="W25" s="61">
        <f t="shared" si="11"/>
        <v>34.992283950617285</v>
      </c>
      <c r="X25" s="45">
        <v>1762</v>
      </c>
      <c r="Y25" s="57">
        <f t="shared" si="12"/>
        <v>1.3499228395061729</v>
      </c>
      <c r="Z25" s="45">
        <v>1600</v>
      </c>
      <c r="AA25" s="45">
        <v>1.2</v>
      </c>
      <c r="AB25" s="45">
        <v>1.35</v>
      </c>
      <c r="AC25" s="45">
        <v>1.5</v>
      </c>
      <c r="AD25" s="58">
        <f t="shared" si="7"/>
        <v>3499</v>
      </c>
      <c r="AE25" s="58">
        <f t="shared" si="8"/>
        <v>3499</v>
      </c>
      <c r="AF25" s="46"/>
      <c r="AG25" s="47"/>
      <c r="AH25" s="59">
        <f t="shared" ref="AH25" si="15">Z25*AA25*AB25*AF25</f>
        <v>0</v>
      </c>
      <c r="AI25" s="59">
        <f t="shared" ref="AI25" si="16">Z25*AA25*AB25*AG25</f>
        <v>0</v>
      </c>
      <c r="AJ25" s="59">
        <f t="shared" si="3"/>
        <v>0</v>
      </c>
      <c r="AK25" s="59">
        <f t="shared" si="4"/>
        <v>0</v>
      </c>
    </row>
    <row r="26" spans="2:47" ht="15.75" customHeight="1" x14ac:dyDescent="0.3">
      <c r="B26" s="24">
        <v>21</v>
      </c>
      <c r="C26" s="1" t="s">
        <v>94</v>
      </c>
      <c r="D26" s="2">
        <v>9132</v>
      </c>
      <c r="E26" s="1"/>
      <c r="F26" s="1"/>
      <c r="G26" s="2">
        <v>1</v>
      </c>
      <c r="H26" s="140">
        <v>3170</v>
      </c>
      <c r="I26" s="140">
        <f t="shared" si="10"/>
        <v>3170</v>
      </c>
      <c r="J26" s="60">
        <f t="shared" si="2"/>
        <v>2551.85</v>
      </c>
      <c r="K26" s="52">
        <f t="shared" si="0"/>
        <v>1.2229938271604939</v>
      </c>
      <c r="L26" s="60">
        <f>L5-H26</f>
        <v>553</v>
      </c>
      <c r="M26" s="60">
        <f>L26*G26</f>
        <v>553</v>
      </c>
      <c r="N26" s="60"/>
      <c r="O26" s="60"/>
      <c r="P26" s="60">
        <f t="shared" si="1"/>
        <v>3723</v>
      </c>
      <c r="Q26" s="60">
        <f t="shared" si="5"/>
        <v>2997.0149999999999</v>
      </c>
      <c r="R26" s="53"/>
      <c r="S26" s="51">
        <v>1</v>
      </c>
      <c r="T26" s="51">
        <v>2592</v>
      </c>
      <c r="U26" s="55">
        <f>S26*T26</f>
        <v>2592</v>
      </c>
      <c r="V26" s="56">
        <v>1920</v>
      </c>
      <c r="W26" s="61">
        <f t="shared" si="11"/>
        <v>35.000000000000007</v>
      </c>
      <c r="X26" s="45">
        <v>1762</v>
      </c>
      <c r="Y26" s="57">
        <f t="shared" si="12"/>
        <v>1</v>
      </c>
      <c r="Z26" s="45">
        <v>1600</v>
      </c>
      <c r="AA26" s="45">
        <v>1.2</v>
      </c>
      <c r="AB26" s="45">
        <v>1.35</v>
      </c>
      <c r="AC26" s="45">
        <v>1.5</v>
      </c>
      <c r="AD26" s="58">
        <f t="shared" si="7"/>
        <v>2592</v>
      </c>
      <c r="AE26" s="58">
        <f t="shared" si="8"/>
        <v>2592</v>
      </c>
      <c r="AF26" s="46">
        <v>1</v>
      </c>
      <c r="AG26" s="46">
        <v>1</v>
      </c>
      <c r="AH26" s="59">
        <f t="shared" ref="AH26:AH28" si="17">X26*AA26*AC26*AF26</f>
        <v>3171.6000000000004</v>
      </c>
      <c r="AI26" s="59">
        <f t="shared" ref="AI26:AI28" si="18">X26*AA26*AC26*AG26</f>
        <v>3171.6000000000004</v>
      </c>
      <c r="AJ26" s="59">
        <f t="shared" si="3"/>
        <v>3171.6000000000004</v>
      </c>
      <c r="AK26" s="59">
        <f t="shared" si="4"/>
        <v>3171.6000000000004</v>
      </c>
    </row>
    <row r="27" spans="2:47" ht="15.75" customHeight="1" x14ac:dyDescent="0.3">
      <c r="B27" s="24">
        <v>22</v>
      </c>
      <c r="C27" s="1" t="s">
        <v>43</v>
      </c>
      <c r="D27" s="2">
        <v>9152</v>
      </c>
      <c r="E27" s="2"/>
      <c r="F27" s="2"/>
      <c r="G27" s="2">
        <v>2.5</v>
      </c>
      <c r="H27" s="140">
        <v>3170</v>
      </c>
      <c r="I27" s="140">
        <f t="shared" si="10"/>
        <v>7925</v>
      </c>
      <c r="J27" s="60">
        <f t="shared" si="2"/>
        <v>2551.85</v>
      </c>
      <c r="K27" s="52">
        <f t="shared" si="0"/>
        <v>1.2229938271604939</v>
      </c>
      <c r="L27" s="60">
        <f>L5-H27</f>
        <v>553</v>
      </c>
      <c r="M27" s="60">
        <f>L27*G27</f>
        <v>1382.5</v>
      </c>
      <c r="N27" s="60">
        <f>0.12*H27</f>
        <v>380.4</v>
      </c>
      <c r="O27" s="60">
        <f>N27*G27</f>
        <v>951</v>
      </c>
      <c r="P27" s="60">
        <f t="shared" si="1"/>
        <v>10258.5</v>
      </c>
      <c r="Q27" s="60">
        <f t="shared" si="5"/>
        <v>3303.2369999999996</v>
      </c>
      <c r="R27" s="66"/>
      <c r="S27" s="51">
        <v>2.5</v>
      </c>
      <c r="T27" s="60">
        <v>2592</v>
      </c>
      <c r="U27" s="55">
        <f t="shared" si="6"/>
        <v>6480</v>
      </c>
      <c r="V27" s="56">
        <v>1920</v>
      </c>
      <c r="W27" s="61">
        <f t="shared" si="11"/>
        <v>35.000000000000007</v>
      </c>
      <c r="X27" s="45">
        <v>1762</v>
      </c>
      <c r="Y27" s="57">
        <f t="shared" si="12"/>
        <v>1</v>
      </c>
      <c r="Z27" s="45">
        <v>1600</v>
      </c>
      <c r="AA27" s="45">
        <v>1.2</v>
      </c>
      <c r="AB27" s="45">
        <v>1.35</v>
      </c>
      <c r="AC27" s="45">
        <v>1.5</v>
      </c>
      <c r="AD27" s="58">
        <f t="shared" si="7"/>
        <v>2592</v>
      </c>
      <c r="AE27" s="58">
        <f t="shared" si="8"/>
        <v>6480</v>
      </c>
      <c r="AF27" s="46">
        <v>1</v>
      </c>
      <c r="AG27" s="46">
        <v>1</v>
      </c>
      <c r="AH27" s="59">
        <f t="shared" si="17"/>
        <v>3171.6000000000004</v>
      </c>
      <c r="AI27" s="59">
        <f t="shared" si="18"/>
        <v>3171.6000000000004</v>
      </c>
      <c r="AJ27" s="59">
        <f t="shared" si="3"/>
        <v>7929.0000000000009</v>
      </c>
      <c r="AK27" s="59">
        <f t="shared" si="4"/>
        <v>7929.0000000000009</v>
      </c>
    </row>
    <row r="28" spans="2:47" ht="15.75" customHeight="1" x14ac:dyDescent="0.3">
      <c r="B28" s="24">
        <v>23</v>
      </c>
      <c r="C28" s="1" t="s">
        <v>44</v>
      </c>
      <c r="D28" s="2">
        <v>3119</v>
      </c>
      <c r="E28" s="1"/>
      <c r="F28" s="1"/>
      <c r="G28" s="2">
        <v>1.5</v>
      </c>
      <c r="H28" s="140">
        <f>X28*Y28*AA28*AC28</f>
        <v>3805.4305555555557</v>
      </c>
      <c r="I28" s="140">
        <f t="shared" si="10"/>
        <v>5708.1458333333339</v>
      </c>
      <c r="J28" s="60">
        <f t="shared" si="2"/>
        <v>3063.3715972222221</v>
      </c>
      <c r="K28" s="52">
        <f t="shared" si="0"/>
        <v>1.2236111111111112</v>
      </c>
      <c r="L28" s="60"/>
      <c r="M28" s="60"/>
      <c r="N28" s="60">
        <f>0.12*H28</f>
        <v>456.65166666666664</v>
      </c>
      <c r="O28" s="60">
        <f>N28*G28</f>
        <v>684.97749999999996</v>
      </c>
      <c r="P28" s="60">
        <f t="shared" si="1"/>
        <v>6393.1233333333339</v>
      </c>
      <c r="Q28" s="60">
        <f t="shared" si="5"/>
        <v>3430.9761888888888</v>
      </c>
      <c r="R28" s="53"/>
      <c r="S28" s="51">
        <v>1.5</v>
      </c>
      <c r="T28" s="51">
        <v>3110</v>
      </c>
      <c r="U28" s="55">
        <f t="shared" si="6"/>
        <v>4665</v>
      </c>
      <c r="V28" s="56">
        <v>2304</v>
      </c>
      <c r="W28" s="61">
        <f t="shared" si="11"/>
        <v>34.982638888888886</v>
      </c>
      <c r="X28" s="45">
        <v>1762</v>
      </c>
      <c r="Y28" s="57">
        <f t="shared" si="12"/>
        <v>1.1998456790123457</v>
      </c>
      <c r="Z28" s="45">
        <v>1600</v>
      </c>
      <c r="AA28" s="45">
        <v>1.2</v>
      </c>
      <c r="AB28" s="45">
        <v>1.35</v>
      </c>
      <c r="AC28" s="45">
        <v>1.5</v>
      </c>
      <c r="AD28" s="58">
        <f>Z28*AA28*AB28*Y28</f>
        <v>3110</v>
      </c>
      <c r="AE28" s="58">
        <f t="shared" si="8"/>
        <v>4665</v>
      </c>
      <c r="AF28" s="46">
        <v>1.2</v>
      </c>
      <c r="AG28" s="46">
        <v>1.7</v>
      </c>
      <c r="AH28" s="59">
        <f t="shared" si="17"/>
        <v>3805.92</v>
      </c>
      <c r="AI28" s="59">
        <f t="shared" si="18"/>
        <v>5391.72</v>
      </c>
      <c r="AJ28" s="59">
        <f t="shared" si="3"/>
        <v>5708.88</v>
      </c>
      <c r="AK28" s="59">
        <f t="shared" si="4"/>
        <v>8087.58</v>
      </c>
    </row>
    <row r="29" spans="2:47" ht="15.75" customHeight="1" x14ac:dyDescent="0.3">
      <c r="B29" s="24"/>
      <c r="C29" s="17" t="s">
        <v>37</v>
      </c>
      <c r="D29" s="3"/>
      <c r="E29" s="17"/>
      <c r="F29" s="17"/>
      <c r="G29" s="3">
        <f>SUM(G6:G28)</f>
        <v>32.950000000000003</v>
      </c>
      <c r="H29" s="143"/>
      <c r="I29" s="143">
        <f>SUM(I6:I28)</f>
        <v>176384.98090277778</v>
      </c>
      <c r="J29" s="67">
        <f t="shared" si="2"/>
        <v>0</v>
      </c>
      <c r="K29" s="68"/>
      <c r="L29" s="67"/>
      <c r="M29" s="67"/>
      <c r="N29" s="67"/>
      <c r="O29" s="67"/>
      <c r="P29" s="67">
        <f>SUM(P6:P28)</f>
        <v>179956.45840277776</v>
      </c>
      <c r="Q29" s="67"/>
      <c r="R29" s="69"/>
      <c r="S29" s="70">
        <f>SUM(S6:S28)</f>
        <v>31.95</v>
      </c>
      <c r="T29" s="70"/>
      <c r="U29" s="71">
        <f>SUM(U6:U28)</f>
        <v>142865.75</v>
      </c>
      <c r="V29" s="72"/>
      <c r="W29" s="73"/>
      <c r="X29" s="74"/>
      <c r="Y29" s="45"/>
      <c r="Z29" s="45"/>
      <c r="AA29" s="45"/>
      <c r="AB29" s="45"/>
      <c r="AC29" s="45"/>
      <c r="AD29" s="58"/>
      <c r="AE29" s="58">
        <f>SUM(AE6:AE28)</f>
        <v>137940.75</v>
      </c>
      <c r="AF29" s="46"/>
      <c r="AG29" s="47"/>
      <c r="AH29" s="75"/>
      <c r="AI29" s="47"/>
      <c r="AJ29" s="59">
        <f>SUM(AJ6:AJ28)</f>
        <v>154784.57400000005</v>
      </c>
      <c r="AK29" s="46">
        <f>SUM(AK6:AK28)</f>
        <v>183378.78</v>
      </c>
    </row>
    <row r="30" spans="2:47" ht="15.75" customHeight="1" x14ac:dyDescent="0.3">
      <c r="B30" s="24"/>
      <c r="C30" s="1"/>
      <c r="D30" s="1"/>
      <c r="E30" s="1"/>
      <c r="F30" s="1"/>
      <c r="G30" s="1"/>
      <c r="H30" s="140"/>
      <c r="I30" s="140"/>
      <c r="J30" s="60">
        <f t="shared" si="2"/>
        <v>0</v>
      </c>
      <c r="K30" s="52"/>
      <c r="L30" s="60"/>
      <c r="M30" s="60"/>
      <c r="N30" s="60"/>
      <c r="O30" s="60"/>
      <c r="P30" s="60">
        <f t="shared" ref="P30:P36" si="19">I30+M30+O30</f>
        <v>0</v>
      </c>
      <c r="Q30" s="60"/>
      <c r="R30" s="53"/>
      <c r="S30" s="53"/>
      <c r="T30" s="53"/>
      <c r="U30" s="76"/>
      <c r="V30" s="77"/>
      <c r="W30" s="78"/>
      <c r="X30" s="7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2:47" ht="15.75" customHeight="1" x14ac:dyDescent="0.3">
      <c r="B31" s="19"/>
      <c r="C31" s="26" t="s">
        <v>8</v>
      </c>
      <c r="D31" s="5"/>
      <c r="E31" s="5"/>
      <c r="F31" s="5"/>
      <c r="G31" s="5"/>
      <c r="H31" s="5"/>
      <c r="I31" s="5"/>
      <c r="J31" s="80">
        <f t="shared" si="2"/>
        <v>0</v>
      </c>
      <c r="K31" s="81"/>
      <c r="L31" s="80"/>
      <c r="M31" s="82"/>
      <c r="N31" s="82"/>
      <c r="O31" s="82"/>
      <c r="P31" s="82">
        <f t="shared" si="19"/>
        <v>0</v>
      </c>
      <c r="Q31" s="82"/>
      <c r="R31" s="80"/>
      <c r="S31" s="80"/>
      <c r="T31" s="80"/>
      <c r="U31" s="83"/>
      <c r="V31" s="84"/>
      <c r="W31" s="85">
        <f>T31-(T31*0.195)</f>
        <v>0</v>
      </c>
      <c r="X31" s="86"/>
      <c r="Y31" s="87"/>
      <c r="Z31" s="11" t="s">
        <v>46</v>
      </c>
      <c r="AA31" s="11"/>
      <c r="AB31" s="25"/>
      <c r="AC31" s="25"/>
      <c r="AD31" s="25">
        <v>1762</v>
      </c>
      <c r="AE31" s="25" t="s">
        <v>39</v>
      </c>
      <c r="AF31" s="31">
        <f>AD31*1.2*1.5</f>
        <v>3171.6000000000004</v>
      </c>
      <c r="AG31" s="25"/>
      <c r="AH31" s="11"/>
      <c r="AI31" s="11"/>
      <c r="AJ31" s="25"/>
      <c r="AK31" s="25"/>
      <c r="AL31" s="25"/>
      <c r="AM31" s="25"/>
      <c r="AN31" s="25"/>
      <c r="AO31" s="11"/>
      <c r="AP31" s="11"/>
      <c r="AQ31" s="25"/>
      <c r="AR31" s="25"/>
      <c r="AS31" s="25"/>
      <c r="AT31" s="25"/>
      <c r="AU31" s="25"/>
    </row>
    <row r="32" spans="2:47" ht="15.75" customHeight="1" x14ac:dyDescent="0.3">
      <c r="B32" s="19">
        <v>24</v>
      </c>
      <c r="C32" s="19" t="s">
        <v>10</v>
      </c>
      <c r="D32" s="5">
        <v>7233</v>
      </c>
      <c r="E32" s="5" t="s">
        <v>18</v>
      </c>
      <c r="F32" s="142">
        <f>AD35</f>
        <v>22.915725037631713</v>
      </c>
      <c r="G32" s="5">
        <v>1</v>
      </c>
      <c r="H32" s="141">
        <f>F32*Z36</f>
        <v>3805.9200000000005</v>
      </c>
      <c r="I32" s="141">
        <f>G32*H32</f>
        <v>3805.9200000000005</v>
      </c>
      <c r="J32" s="82">
        <f t="shared" si="2"/>
        <v>3063.7656000000006</v>
      </c>
      <c r="K32" s="81">
        <f>H32/T32</f>
        <v>1.223768488745981</v>
      </c>
      <c r="L32" s="82"/>
      <c r="M32" s="82"/>
      <c r="N32" s="82"/>
      <c r="O32" s="82"/>
      <c r="P32" s="82">
        <f t="shared" si="19"/>
        <v>3805.9200000000005</v>
      </c>
      <c r="Q32" s="82">
        <f t="shared" ref="Q32:Q36" si="20">(H32+L32+N32)-((H32+L32+N32)*0.195)</f>
        <v>3063.7656000000006</v>
      </c>
      <c r="R32" s="88">
        <v>18.79</v>
      </c>
      <c r="S32" s="80">
        <v>1</v>
      </c>
      <c r="T32" s="82">
        <v>3110</v>
      </c>
      <c r="U32" s="89">
        <f>S32*T32</f>
        <v>3110</v>
      </c>
      <c r="V32" s="84">
        <v>2304</v>
      </c>
      <c r="W32" s="85">
        <f t="shared" ref="W32:W36" si="21">(T32/V32-1)*100</f>
        <v>34.982638888888886</v>
      </c>
      <c r="X32" s="86"/>
      <c r="Y32" s="87" t="s">
        <v>63</v>
      </c>
      <c r="Z32" s="12"/>
      <c r="AA32" s="7"/>
      <c r="AB32" s="13"/>
      <c r="AC32" s="13"/>
      <c r="AD32" s="13"/>
      <c r="AE32" s="13"/>
      <c r="AF32" s="13"/>
      <c r="AG32" s="13"/>
      <c r="AH32" s="12"/>
      <c r="AI32" s="7"/>
      <c r="AJ32" s="13"/>
      <c r="AK32" s="13"/>
      <c r="AL32" s="13"/>
      <c r="AM32" s="13"/>
      <c r="AN32" s="13"/>
      <c r="AO32" s="12"/>
      <c r="AP32" s="7"/>
      <c r="AQ32" s="13"/>
      <c r="AR32" s="13"/>
      <c r="AS32" s="13"/>
      <c r="AT32" s="13"/>
      <c r="AU32" s="13"/>
    </row>
    <row r="33" spans="1:47" ht="15.75" customHeight="1" x14ac:dyDescent="0.3">
      <c r="B33" s="19">
        <v>25</v>
      </c>
      <c r="C33" s="19" t="s">
        <v>10</v>
      </c>
      <c r="D33" s="5">
        <v>7233</v>
      </c>
      <c r="E33" s="5" t="s">
        <v>13</v>
      </c>
      <c r="F33" s="142">
        <f>AF35</f>
        <v>29.408513798294035</v>
      </c>
      <c r="G33" s="5">
        <v>1</v>
      </c>
      <c r="H33" s="141">
        <f>F33*Z36</f>
        <v>4884.264000000001</v>
      </c>
      <c r="I33" s="141">
        <f t="shared" ref="I33:I36" si="22">G33*H33</f>
        <v>4884.264000000001</v>
      </c>
      <c r="J33" s="82">
        <f t="shared" si="2"/>
        <v>3931.8325200000008</v>
      </c>
      <c r="K33" s="81">
        <f>H33/T33</f>
        <v>1.2235130260521045</v>
      </c>
      <c r="L33" s="80"/>
      <c r="M33" s="82"/>
      <c r="N33" s="82"/>
      <c r="O33" s="82"/>
      <c r="P33" s="82">
        <f t="shared" si="19"/>
        <v>4884.264000000001</v>
      </c>
      <c r="Q33" s="82">
        <f t="shared" si="20"/>
        <v>3931.8325200000008</v>
      </c>
      <c r="R33" s="88">
        <v>24.12</v>
      </c>
      <c r="S33" s="80">
        <v>1</v>
      </c>
      <c r="T33" s="82">
        <v>3992</v>
      </c>
      <c r="U33" s="89">
        <f>S33*T33</f>
        <v>3992</v>
      </c>
      <c r="V33" s="84">
        <v>2957</v>
      </c>
      <c r="W33" s="85">
        <f t="shared" si="21"/>
        <v>35.001690902942158</v>
      </c>
      <c r="X33" s="86"/>
      <c r="Y33" s="87"/>
      <c r="Z33" s="12"/>
      <c r="AA33" s="7" t="s">
        <v>40</v>
      </c>
      <c r="AB33" s="13" t="s">
        <v>15</v>
      </c>
      <c r="AC33" s="13"/>
      <c r="AD33" s="13" t="s">
        <v>23</v>
      </c>
      <c r="AE33" s="13" t="s">
        <v>11</v>
      </c>
      <c r="AF33" s="13" t="s">
        <v>13</v>
      </c>
      <c r="AG33" s="13" t="s">
        <v>38</v>
      </c>
      <c r="AH33" s="12"/>
      <c r="AI33" s="7"/>
      <c r="AJ33" s="13"/>
      <c r="AK33" s="13"/>
      <c r="AL33" s="13"/>
      <c r="AM33" s="13"/>
      <c r="AN33" s="13"/>
      <c r="AO33" s="12"/>
      <c r="AP33" s="7"/>
      <c r="AQ33" s="13"/>
      <c r="AR33" s="13"/>
      <c r="AS33" s="13"/>
      <c r="AT33" s="13"/>
      <c r="AU33" s="13"/>
    </row>
    <row r="34" spans="1:47" ht="15.75" customHeight="1" x14ac:dyDescent="0.3">
      <c r="B34" s="19">
        <v>26</v>
      </c>
      <c r="C34" s="19" t="s">
        <v>84</v>
      </c>
      <c r="D34" s="5">
        <v>8163</v>
      </c>
      <c r="E34" s="5" t="s">
        <v>15</v>
      </c>
      <c r="F34" s="142">
        <f>AB35</f>
        <v>20.624152533868543</v>
      </c>
      <c r="G34" s="5">
        <v>5</v>
      </c>
      <c r="H34" s="141">
        <f>F34*Z36</f>
        <v>3425.3280000000009</v>
      </c>
      <c r="I34" s="141">
        <f t="shared" si="22"/>
        <v>17126.640000000003</v>
      </c>
      <c r="J34" s="82">
        <f t="shared" si="2"/>
        <v>2757.3890400000009</v>
      </c>
      <c r="K34" s="81">
        <f>H34/T34</f>
        <v>1.223768488745981</v>
      </c>
      <c r="L34" s="82">
        <f>L5-H34</f>
        <v>297.67199999999912</v>
      </c>
      <c r="M34" s="82">
        <f>L34*G34</f>
        <v>1488.3599999999956</v>
      </c>
      <c r="N34" s="82">
        <f>0.12*H34</f>
        <v>411.0393600000001</v>
      </c>
      <c r="O34" s="82">
        <f>N34*G34</f>
        <v>2055.1968000000006</v>
      </c>
      <c r="P34" s="82">
        <f t="shared" si="19"/>
        <v>20670.196800000002</v>
      </c>
      <c r="Q34" s="82">
        <f t="shared" si="20"/>
        <v>3327.9016847999997</v>
      </c>
      <c r="R34" s="88" t="s">
        <v>69</v>
      </c>
      <c r="S34" s="80">
        <v>5</v>
      </c>
      <c r="T34" s="82">
        <v>2799</v>
      </c>
      <c r="U34" s="89">
        <v>13995</v>
      </c>
      <c r="V34" s="84">
        <v>2074</v>
      </c>
      <c r="W34" s="85">
        <f t="shared" si="21"/>
        <v>34.956605593056892</v>
      </c>
      <c r="X34" s="86"/>
      <c r="Y34" s="87"/>
      <c r="Z34" s="12" t="s">
        <v>78</v>
      </c>
      <c r="AA34" s="13">
        <v>1</v>
      </c>
      <c r="AB34" s="13">
        <v>1.08</v>
      </c>
      <c r="AC34" s="13"/>
      <c r="AD34" s="13">
        <v>1.2</v>
      </c>
      <c r="AE34" s="13">
        <v>1.35</v>
      </c>
      <c r="AF34" s="13">
        <v>1.54</v>
      </c>
      <c r="AG34" s="13">
        <v>1.8</v>
      </c>
      <c r="AH34" s="12"/>
      <c r="AI34" s="7"/>
      <c r="AJ34" s="13"/>
      <c r="AK34" s="13"/>
      <c r="AL34" s="13"/>
      <c r="AM34" s="13"/>
      <c r="AN34" s="13"/>
      <c r="AO34" s="12"/>
      <c r="AP34" s="7"/>
      <c r="AQ34" s="13"/>
      <c r="AR34" s="13"/>
      <c r="AS34" s="13"/>
      <c r="AT34" s="13"/>
      <c r="AU34" s="13"/>
    </row>
    <row r="35" spans="1:47" ht="15.75" customHeight="1" x14ac:dyDescent="0.3">
      <c r="B35" s="19">
        <v>27</v>
      </c>
      <c r="C35" s="19" t="s">
        <v>95</v>
      </c>
      <c r="D35" s="5">
        <v>7242</v>
      </c>
      <c r="E35" s="5" t="s">
        <v>12</v>
      </c>
      <c r="F35" s="142">
        <f>AE35</f>
        <v>25.780190667335681</v>
      </c>
      <c r="G35" s="5">
        <v>1</v>
      </c>
      <c r="H35" s="141">
        <f>F35*Z36</f>
        <v>4281.6600000000017</v>
      </c>
      <c r="I35" s="141">
        <f t="shared" si="22"/>
        <v>4281.6600000000017</v>
      </c>
      <c r="J35" s="82">
        <f t="shared" si="2"/>
        <v>3446.7363000000014</v>
      </c>
      <c r="K35" s="81">
        <f>H35/T35</f>
        <v>1.2236810517290659</v>
      </c>
      <c r="L35" s="80"/>
      <c r="M35" s="82"/>
      <c r="N35" s="82"/>
      <c r="O35" s="82"/>
      <c r="P35" s="82">
        <f t="shared" si="19"/>
        <v>4281.6600000000017</v>
      </c>
      <c r="Q35" s="82">
        <f t="shared" si="20"/>
        <v>3446.7363000000014</v>
      </c>
      <c r="R35" s="88">
        <v>21.14</v>
      </c>
      <c r="S35" s="80">
        <v>1</v>
      </c>
      <c r="T35" s="82">
        <v>3499</v>
      </c>
      <c r="U35" s="89">
        <f>S35*T35</f>
        <v>3499</v>
      </c>
      <c r="V35" s="84">
        <v>2592</v>
      </c>
      <c r="W35" s="85">
        <f t="shared" si="21"/>
        <v>34.992283950617285</v>
      </c>
      <c r="X35" s="86"/>
      <c r="Y35" s="87"/>
      <c r="Z35" s="12">
        <v>1993</v>
      </c>
      <c r="AA35" s="15">
        <f>AF31/Z36</f>
        <v>19.096437531359761</v>
      </c>
      <c r="AB35" s="15">
        <f>AA35*AB34</f>
        <v>20.624152533868543</v>
      </c>
      <c r="AC35" s="15"/>
      <c r="AD35" s="15">
        <f>AA35*AD34</f>
        <v>22.915725037631713</v>
      </c>
      <c r="AE35" s="15">
        <f>AA35*AE34</f>
        <v>25.780190667335681</v>
      </c>
      <c r="AF35" s="15">
        <f>AA35*AF34</f>
        <v>29.408513798294035</v>
      </c>
      <c r="AG35" s="15">
        <v>30.93</v>
      </c>
      <c r="AH35" s="12"/>
      <c r="AI35" s="14"/>
      <c r="AJ35" s="15"/>
      <c r="AK35" s="15"/>
      <c r="AL35" s="15"/>
      <c r="AM35" s="15"/>
      <c r="AN35" s="15"/>
      <c r="AO35" s="12"/>
      <c r="AP35" s="14"/>
      <c r="AQ35" s="15"/>
      <c r="AR35" s="15"/>
      <c r="AS35" s="15"/>
      <c r="AT35" s="15"/>
      <c r="AU35" s="15"/>
    </row>
    <row r="36" spans="1:47" ht="15.75" customHeight="1" x14ac:dyDescent="0.3">
      <c r="B36" s="19">
        <v>28</v>
      </c>
      <c r="C36" s="19" t="s">
        <v>14</v>
      </c>
      <c r="D36" s="5">
        <v>7212</v>
      </c>
      <c r="E36" s="5" t="s">
        <v>13</v>
      </c>
      <c r="F36" s="142">
        <f>AF35</f>
        <v>29.408513798294035</v>
      </c>
      <c r="G36" s="5">
        <v>1</v>
      </c>
      <c r="H36" s="141">
        <f>F36*Z36</f>
        <v>4884.264000000001</v>
      </c>
      <c r="I36" s="141">
        <f t="shared" si="22"/>
        <v>4884.264000000001</v>
      </c>
      <c r="J36" s="82">
        <f t="shared" si="2"/>
        <v>3931.8325200000008</v>
      </c>
      <c r="K36" s="81">
        <f>H36/T36</f>
        <v>1.2235130260521045</v>
      </c>
      <c r="L36" s="80"/>
      <c r="M36" s="82"/>
      <c r="N36" s="82">
        <f>0.12*H36</f>
        <v>586.11168000000009</v>
      </c>
      <c r="O36" s="82">
        <f>N36*G36</f>
        <v>586.11168000000009</v>
      </c>
      <c r="P36" s="82">
        <f t="shared" si="19"/>
        <v>5470.375680000001</v>
      </c>
      <c r="Q36" s="82">
        <f t="shared" si="20"/>
        <v>4403.6524224000004</v>
      </c>
      <c r="R36" s="88">
        <v>24.12</v>
      </c>
      <c r="S36" s="80">
        <v>1</v>
      </c>
      <c r="T36" s="82">
        <v>3992</v>
      </c>
      <c r="U36" s="89">
        <f>S36*T36</f>
        <v>3992</v>
      </c>
      <c r="V36" s="84">
        <v>2957</v>
      </c>
      <c r="W36" s="85">
        <f t="shared" si="21"/>
        <v>35.001690902942158</v>
      </c>
      <c r="X36" s="86"/>
      <c r="Y36" s="87"/>
      <c r="Z36" s="38">
        <f>Z35/12</f>
        <v>166.08333333333334</v>
      </c>
      <c r="AA36" s="16">
        <f>AD31*1.2*1.5</f>
        <v>3171.6000000000004</v>
      </c>
      <c r="AB36" s="16">
        <f>AA36*AB34</f>
        <v>3425.3280000000004</v>
      </c>
      <c r="AC36" s="16"/>
      <c r="AD36" s="16">
        <f>AA36*AD34</f>
        <v>3805.92</v>
      </c>
      <c r="AE36" s="16">
        <f>AA36*AE34</f>
        <v>4281.6600000000008</v>
      </c>
      <c r="AF36" s="16">
        <f>AA36*AF34</f>
        <v>4884.264000000001</v>
      </c>
      <c r="AG36" s="16">
        <f>AA36*AG34</f>
        <v>5708.880000000001</v>
      </c>
      <c r="AH36" s="12"/>
      <c r="AI36" s="7"/>
      <c r="AJ36" s="16"/>
      <c r="AK36" s="13"/>
      <c r="AL36" s="13"/>
      <c r="AM36" s="16"/>
      <c r="AN36" s="13"/>
      <c r="AO36" s="12"/>
      <c r="AP36" s="7"/>
      <c r="AQ36" s="16"/>
      <c r="AR36" s="13"/>
      <c r="AS36" s="13"/>
      <c r="AT36" s="16"/>
      <c r="AU36" s="13"/>
    </row>
    <row r="37" spans="1:47" ht="15.75" customHeight="1" x14ac:dyDescent="0.25">
      <c r="B37" s="19"/>
      <c r="C37" s="26" t="s">
        <v>19</v>
      </c>
      <c r="D37" s="27"/>
      <c r="E37" s="27"/>
      <c r="F37" s="27"/>
      <c r="G37" s="27">
        <v>9</v>
      </c>
      <c r="H37" s="144"/>
      <c r="I37" s="144">
        <f>SUM(I32:I36)</f>
        <v>34982.748000000007</v>
      </c>
      <c r="J37" s="90">
        <f t="shared" si="2"/>
        <v>0</v>
      </c>
      <c r="K37" s="91">
        <f>I37/U37</f>
        <v>1.2236864418637192</v>
      </c>
      <c r="L37" s="92"/>
      <c r="M37" s="90"/>
      <c r="N37" s="90"/>
      <c r="O37" s="90"/>
      <c r="P37" s="90">
        <f>SUM(P32:P36)</f>
        <v>39112.41648</v>
      </c>
      <c r="Q37" s="90"/>
      <c r="R37" s="93"/>
      <c r="S37" s="92">
        <f>SUM(S32:S36)</f>
        <v>9</v>
      </c>
      <c r="T37" s="90"/>
      <c r="U37" s="94">
        <f>SUM(U32:U36)</f>
        <v>28588</v>
      </c>
      <c r="V37" s="84"/>
      <c r="W37" s="85"/>
      <c r="X37" s="86"/>
      <c r="Y37" s="87"/>
    </row>
    <row r="38" spans="1:47" ht="15.75" customHeight="1" x14ac:dyDescent="0.25">
      <c r="B38" s="19"/>
      <c r="C38" s="26" t="s">
        <v>21</v>
      </c>
      <c r="D38" s="27"/>
      <c r="E38" s="27"/>
      <c r="F38" s="27"/>
      <c r="G38" s="27"/>
      <c r="H38" s="144"/>
      <c r="I38" s="144"/>
      <c r="J38" s="90">
        <f t="shared" si="2"/>
        <v>0</v>
      </c>
      <c r="K38" s="91"/>
      <c r="L38" s="92"/>
      <c r="M38" s="90"/>
      <c r="N38" s="90"/>
      <c r="O38" s="90"/>
      <c r="P38" s="90">
        <f>I38+M38+O38</f>
        <v>0</v>
      </c>
      <c r="Q38" s="90"/>
      <c r="R38" s="93"/>
      <c r="S38" s="92"/>
      <c r="T38" s="90"/>
      <c r="U38" s="94"/>
      <c r="V38" s="84"/>
      <c r="W38" s="85"/>
      <c r="X38" s="86"/>
      <c r="Y38" s="87"/>
    </row>
    <row r="39" spans="1:47" ht="15.75" customHeight="1" x14ac:dyDescent="0.25">
      <c r="B39" s="19">
        <v>29</v>
      </c>
      <c r="C39" s="19" t="s">
        <v>84</v>
      </c>
      <c r="D39" s="5">
        <v>8163</v>
      </c>
      <c r="E39" s="5" t="s">
        <v>17</v>
      </c>
      <c r="F39" s="142">
        <f>AB35</f>
        <v>20.624152533868543</v>
      </c>
      <c r="G39" s="5">
        <v>7</v>
      </c>
      <c r="H39" s="141">
        <f>AB36</f>
        <v>3425.3280000000004</v>
      </c>
      <c r="I39" s="141">
        <f t="shared" ref="I39:I40" si="23">G39*H39</f>
        <v>23977.296000000002</v>
      </c>
      <c r="J39" s="82">
        <f t="shared" si="2"/>
        <v>2757.3890400000005</v>
      </c>
      <c r="K39" s="81">
        <f>H39/T39</f>
        <v>1.2237684887459808</v>
      </c>
      <c r="L39" s="82">
        <f>L5-H39</f>
        <v>297.67199999999957</v>
      </c>
      <c r="M39" s="82">
        <f>L39*G39</f>
        <v>2083.703999999997</v>
      </c>
      <c r="N39" s="82">
        <f>0.12*H39</f>
        <v>411.03936000000004</v>
      </c>
      <c r="O39" s="82">
        <f>N39*G39</f>
        <v>2877.2755200000001</v>
      </c>
      <c r="P39" s="82">
        <f>I39+M39+O39</f>
        <v>28938.275519999999</v>
      </c>
      <c r="Q39" s="82">
        <f t="shared" ref="Q39:Q40" si="24">(H39+L39+N39)-((H39+L39+N39)*0.195)</f>
        <v>3327.9016847999997</v>
      </c>
      <c r="R39" s="88">
        <v>16.91</v>
      </c>
      <c r="S39" s="80">
        <v>7</v>
      </c>
      <c r="T39" s="82">
        <v>2799</v>
      </c>
      <c r="U39" s="89">
        <v>19593</v>
      </c>
      <c r="V39" s="84">
        <v>2074</v>
      </c>
      <c r="W39" s="85">
        <f t="shared" ref="W39:W40" si="25">(T39/V39-1)*100</f>
        <v>34.956605593056892</v>
      </c>
      <c r="X39" s="86"/>
      <c r="Y39" s="87"/>
      <c r="AB39" s="28"/>
      <c r="AC39" s="28"/>
      <c r="AF39" s="28"/>
    </row>
    <row r="40" spans="1:47" ht="15.75" customHeight="1" x14ac:dyDescent="0.25">
      <c r="B40" s="19">
        <v>30</v>
      </c>
      <c r="C40" s="19" t="s">
        <v>20</v>
      </c>
      <c r="D40" s="5">
        <v>7233</v>
      </c>
      <c r="E40" s="5" t="s">
        <v>13</v>
      </c>
      <c r="F40" s="142">
        <f>AF35</f>
        <v>29.408513798294035</v>
      </c>
      <c r="G40" s="5">
        <v>1</v>
      </c>
      <c r="H40" s="141">
        <f>AF36</f>
        <v>4884.264000000001</v>
      </c>
      <c r="I40" s="141">
        <f t="shared" si="23"/>
        <v>4884.264000000001</v>
      </c>
      <c r="J40" s="82">
        <f t="shared" si="2"/>
        <v>3931.8325200000008</v>
      </c>
      <c r="K40" s="81">
        <f>H40/T40</f>
        <v>1.2235130260521045</v>
      </c>
      <c r="L40" s="80"/>
      <c r="M40" s="82"/>
      <c r="N40" s="82"/>
      <c r="O40" s="82"/>
      <c r="P40" s="82">
        <f>I40+M40+O40</f>
        <v>4884.264000000001</v>
      </c>
      <c r="Q40" s="82">
        <f t="shared" si="24"/>
        <v>3931.8325200000008</v>
      </c>
      <c r="R40" s="88">
        <v>24.12</v>
      </c>
      <c r="S40" s="80">
        <v>1</v>
      </c>
      <c r="T40" s="82">
        <v>3992</v>
      </c>
      <c r="U40" s="89">
        <f>S40*T40</f>
        <v>3992</v>
      </c>
      <c r="V40" s="84">
        <v>2957</v>
      </c>
      <c r="W40" s="85">
        <f t="shared" si="25"/>
        <v>35.001690902942158</v>
      </c>
      <c r="X40" s="86"/>
      <c r="Y40" s="87"/>
    </row>
    <row r="41" spans="1:47" ht="15.75" customHeight="1" x14ac:dyDescent="0.25">
      <c r="B41" s="19"/>
      <c r="C41" s="26" t="s">
        <v>19</v>
      </c>
      <c r="D41" s="27"/>
      <c r="E41" s="27"/>
      <c r="F41" s="27"/>
      <c r="G41" s="27">
        <f>G39+G40</f>
        <v>8</v>
      </c>
      <c r="H41" s="144"/>
      <c r="I41" s="144">
        <f>SUM(I39:I40)</f>
        <v>28861.560000000005</v>
      </c>
      <c r="J41" s="90">
        <f t="shared" si="2"/>
        <v>0</v>
      </c>
      <c r="K41" s="91">
        <f>I41/U41</f>
        <v>1.2237252490990038</v>
      </c>
      <c r="L41" s="92"/>
      <c r="M41" s="90"/>
      <c r="N41" s="90"/>
      <c r="O41" s="90"/>
      <c r="P41" s="90">
        <f>SUM(P38:P40)</f>
        <v>33822.539519999998</v>
      </c>
      <c r="Q41" s="90"/>
      <c r="R41" s="93"/>
      <c r="S41" s="92">
        <f>SUM(S39:S40)</f>
        <v>8</v>
      </c>
      <c r="T41" s="90"/>
      <c r="U41" s="94">
        <f>SUM(U39:U40)</f>
        <v>23585</v>
      </c>
      <c r="V41" s="84"/>
      <c r="W41" s="85"/>
      <c r="X41" s="86"/>
      <c r="Y41" s="87"/>
    </row>
    <row r="42" spans="1:47" ht="15.75" customHeight="1" x14ac:dyDescent="0.25">
      <c r="B42" s="19"/>
      <c r="C42" s="26" t="s">
        <v>22</v>
      </c>
      <c r="D42" s="27"/>
      <c r="E42" s="27"/>
      <c r="F42" s="27"/>
      <c r="G42" s="27"/>
      <c r="H42" s="144"/>
      <c r="I42" s="144"/>
      <c r="J42" s="90">
        <f t="shared" si="2"/>
        <v>0</v>
      </c>
      <c r="K42" s="91"/>
      <c r="L42" s="92"/>
      <c r="M42" s="90"/>
      <c r="N42" s="90"/>
      <c r="O42" s="90"/>
      <c r="P42" s="90"/>
      <c r="Q42" s="90"/>
      <c r="R42" s="93"/>
      <c r="S42" s="92"/>
      <c r="T42" s="90"/>
      <c r="U42" s="94"/>
      <c r="V42" s="84"/>
      <c r="W42" s="85"/>
      <c r="X42" s="86"/>
      <c r="Y42" s="87"/>
    </row>
    <row r="43" spans="1:47" ht="15.75" customHeight="1" x14ac:dyDescent="0.25">
      <c r="B43" s="19">
        <v>31</v>
      </c>
      <c r="C43" s="21" t="s">
        <v>10</v>
      </c>
      <c r="D43" s="5">
        <v>7233</v>
      </c>
      <c r="E43" s="5" t="s">
        <v>18</v>
      </c>
      <c r="F43" s="142">
        <f>AD35</f>
        <v>22.915725037631713</v>
      </c>
      <c r="G43" s="5">
        <v>2</v>
      </c>
      <c r="H43" s="141">
        <f>F43*Z36</f>
        <v>3805.9200000000005</v>
      </c>
      <c r="I43" s="141">
        <f t="shared" ref="I43:I54" si="26">G43*H43</f>
        <v>7611.8400000000011</v>
      </c>
      <c r="J43" s="82">
        <f t="shared" si="2"/>
        <v>3063.7656000000006</v>
      </c>
      <c r="K43" s="81">
        <f t="shared" ref="K43:K48" si="27">H43/T43</f>
        <v>1.223768488745981</v>
      </c>
      <c r="L43" s="82"/>
      <c r="M43" s="82"/>
      <c r="N43" s="82"/>
      <c r="O43" s="82"/>
      <c r="P43" s="82">
        <f t="shared" ref="P43:P48" si="28">I43+M43+O43</f>
        <v>7611.8400000000011</v>
      </c>
      <c r="Q43" s="82">
        <f t="shared" ref="Q43:Q48" si="29">(H43+L43+N43)-((H43+L43+N43)*0.195)</f>
        <v>3063.7656000000006</v>
      </c>
      <c r="R43" s="88">
        <v>18.79</v>
      </c>
      <c r="S43" s="80">
        <v>1</v>
      </c>
      <c r="T43" s="82">
        <v>3110</v>
      </c>
      <c r="U43" s="89">
        <f t="shared" ref="U43:U48" si="30">S43*T43</f>
        <v>3110</v>
      </c>
      <c r="V43" s="84">
        <v>2304</v>
      </c>
      <c r="W43" s="85">
        <f t="shared" ref="W43:W48" si="31">(T43/V43-1)*100</f>
        <v>34.982638888888886</v>
      </c>
      <c r="X43" s="86"/>
      <c r="Y43" s="87"/>
    </row>
    <row r="44" spans="1:47" ht="15.75" customHeight="1" x14ac:dyDescent="0.25">
      <c r="B44" s="19">
        <v>32</v>
      </c>
      <c r="C44" s="19" t="s">
        <v>10</v>
      </c>
      <c r="D44" s="5">
        <v>7233</v>
      </c>
      <c r="E44" s="5" t="s">
        <v>12</v>
      </c>
      <c r="F44" s="142">
        <f>AE35</f>
        <v>25.780190667335681</v>
      </c>
      <c r="G44" s="5">
        <v>9</v>
      </c>
      <c r="H44" s="141">
        <f>F44*Z36</f>
        <v>4281.6600000000017</v>
      </c>
      <c r="I44" s="141">
        <f t="shared" si="26"/>
        <v>38534.940000000017</v>
      </c>
      <c r="J44" s="82">
        <f t="shared" si="2"/>
        <v>3446.7363000000014</v>
      </c>
      <c r="K44" s="81">
        <f t="shared" si="27"/>
        <v>1.2236810517290659</v>
      </c>
      <c r="L44" s="80"/>
      <c r="M44" s="82"/>
      <c r="N44" s="82"/>
      <c r="O44" s="82"/>
      <c r="P44" s="82">
        <f t="shared" si="28"/>
        <v>38534.940000000017</v>
      </c>
      <c r="Q44" s="82">
        <f t="shared" si="29"/>
        <v>3446.7363000000014</v>
      </c>
      <c r="R44" s="88">
        <v>21.14</v>
      </c>
      <c r="S44" s="80">
        <v>9</v>
      </c>
      <c r="T44" s="82">
        <v>3499</v>
      </c>
      <c r="U44" s="89">
        <v>31491</v>
      </c>
      <c r="V44" s="84">
        <v>2592</v>
      </c>
      <c r="W44" s="85">
        <f t="shared" si="31"/>
        <v>34.992283950617285</v>
      </c>
      <c r="X44" s="86"/>
      <c r="Y44" s="87"/>
    </row>
    <row r="45" spans="1:47" ht="15.75" customHeight="1" x14ac:dyDescent="0.25">
      <c r="B45" s="19">
        <v>33</v>
      </c>
      <c r="C45" s="19" t="s">
        <v>10</v>
      </c>
      <c r="D45" s="5">
        <v>7233</v>
      </c>
      <c r="E45" s="5" t="s">
        <v>13</v>
      </c>
      <c r="F45" s="142">
        <f>AF35</f>
        <v>29.408513798294035</v>
      </c>
      <c r="G45" s="5">
        <v>2</v>
      </c>
      <c r="H45" s="141">
        <f>F45*Z36</f>
        <v>4884.264000000001</v>
      </c>
      <c r="I45" s="141">
        <f t="shared" si="26"/>
        <v>9768.5280000000021</v>
      </c>
      <c r="J45" s="82">
        <f t="shared" si="2"/>
        <v>3931.8325200000008</v>
      </c>
      <c r="K45" s="81">
        <f t="shared" si="27"/>
        <v>1.2235130260521045</v>
      </c>
      <c r="L45" s="80"/>
      <c r="M45" s="82"/>
      <c r="N45" s="82"/>
      <c r="O45" s="82"/>
      <c r="P45" s="82">
        <f t="shared" si="28"/>
        <v>9768.5280000000021</v>
      </c>
      <c r="Q45" s="82">
        <f t="shared" si="29"/>
        <v>3931.8325200000008</v>
      </c>
      <c r="R45" s="88">
        <v>24.12</v>
      </c>
      <c r="S45" s="80">
        <v>2</v>
      </c>
      <c r="T45" s="82">
        <v>3992</v>
      </c>
      <c r="U45" s="89">
        <v>7984</v>
      </c>
      <c r="V45" s="84">
        <v>2957</v>
      </c>
      <c r="W45" s="85">
        <f t="shared" si="31"/>
        <v>35.001690902942158</v>
      </c>
      <c r="X45" s="86"/>
      <c r="Y45" s="87"/>
    </row>
    <row r="46" spans="1:47" ht="15.75" customHeight="1" x14ac:dyDescent="0.25">
      <c r="B46" s="33">
        <v>34</v>
      </c>
      <c r="C46" s="33" t="s">
        <v>93</v>
      </c>
      <c r="D46" s="34">
        <v>8322</v>
      </c>
      <c r="E46" s="34" t="s">
        <v>12</v>
      </c>
      <c r="F46" s="145">
        <f>AE35</f>
        <v>25.780190667335681</v>
      </c>
      <c r="G46" s="34">
        <v>1</v>
      </c>
      <c r="H46" s="146">
        <f>F46*Z36</f>
        <v>4281.6600000000017</v>
      </c>
      <c r="I46" s="146">
        <f t="shared" si="26"/>
        <v>4281.6600000000017</v>
      </c>
      <c r="J46" s="95">
        <f t="shared" si="2"/>
        <v>3446.7363000000014</v>
      </c>
      <c r="K46" s="96">
        <f t="shared" si="27"/>
        <v>1.2236810517290659</v>
      </c>
      <c r="L46" s="97"/>
      <c r="M46" s="95"/>
      <c r="N46" s="95"/>
      <c r="O46" s="95"/>
      <c r="P46" s="95">
        <f t="shared" si="28"/>
        <v>4281.6600000000017</v>
      </c>
      <c r="Q46" s="95">
        <f t="shared" si="29"/>
        <v>3446.7363000000014</v>
      </c>
      <c r="R46" s="98">
        <v>21.14</v>
      </c>
      <c r="S46" s="97">
        <v>1</v>
      </c>
      <c r="T46" s="95">
        <v>3499</v>
      </c>
      <c r="U46" s="99">
        <f t="shared" si="30"/>
        <v>3499</v>
      </c>
      <c r="V46" s="100">
        <v>2592</v>
      </c>
      <c r="W46" s="101">
        <f t="shared" si="31"/>
        <v>34.992283950617285</v>
      </c>
      <c r="X46" s="86"/>
      <c r="Y46" s="87"/>
    </row>
    <row r="47" spans="1:47" ht="15.75" customHeight="1" x14ac:dyDescent="0.25">
      <c r="A47" s="23"/>
      <c r="B47" s="19">
        <v>35</v>
      </c>
      <c r="C47" s="21" t="s">
        <v>14</v>
      </c>
      <c r="D47" s="5">
        <v>7212</v>
      </c>
      <c r="E47" s="5" t="s">
        <v>13</v>
      </c>
      <c r="F47" s="142">
        <f>AF35</f>
        <v>29.408513798294035</v>
      </c>
      <c r="G47" s="5">
        <v>1</v>
      </c>
      <c r="H47" s="141">
        <f>F47*Z36</f>
        <v>4884.264000000001</v>
      </c>
      <c r="I47" s="141">
        <f t="shared" si="26"/>
        <v>4884.264000000001</v>
      </c>
      <c r="J47" s="82">
        <f t="shared" si="2"/>
        <v>3931.8325200000008</v>
      </c>
      <c r="K47" s="81">
        <f t="shared" si="27"/>
        <v>1.2235130260521045</v>
      </c>
      <c r="L47" s="80"/>
      <c r="M47" s="82"/>
      <c r="N47" s="82">
        <f>0.12*H47</f>
        <v>586.11168000000009</v>
      </c>
      <c r="O47" s="82">
        <f>N47*G47</f>
        <v>586.11168000000009</v>
      </c>
      <c r="P47" s="82">
        <f t="shared" si="28"/>
        <v>5470.375680000001</v>
      </c>
      <c r="Q47" s="82">
        <f t="shared" si="29"/>
        <v>4403.6524224000004</v>
      </c>
      <c r="R47" s="88">
        <v>24.12</v>
      </c>
      <c r="S47" s="80">
        <v>1</v>
      </c>
      <c r="T47" s="82">
        <v>3992</v>
      </c>
      <c r="U47" s="82">
        <f t="shared" si="30"/>
        <v>3992</v>
      </c>
      <c r="V47" s="84">
        <v>2957</v>
      </c>
      <c r="W47" s="85">
        <f t="shared" si="31"/>
        <v>35.001690902942158</v>
      </c>
      <c r="X47" s="86"/>
      <c r="Y47" s="87"/>
    </row>
    <row r="48" spans="1:47" ht="15.75" customHeight="1" x14ac:dyDescent="0.25">
      <c r="A48" s="23"/>
      <c r="B48" s="19">
        <v>36</v>
      </c>
      <c r="C48" s="21" t="s">
        <v>24</v>
      </c>
      <c r="D48" s="5">
        <v>8211</v>
      </c>
      <c r="E48" s="5" t="s">
        <v>13</v>
      </c>
      <c r="F48" s="142">
        <f>AF35</f>
        <v>29.408513798294035</v>
      </c>
      <c r="G48" s="5">
        <v>1</v>
      </c>
      <c r="H48" s="141">
        <f>F48*Z36</f>
        <v>4884.264000000001</v>
      </c>
      <c r="I48" s="141">
        <f t="shared" si="26"/>
        <v>4884.264000000001</v>
      </c>
      <c r="J48" s="82">
        <f t="shared" si="2"/>
        <v>3931.8325200000008</v>
      </c>
      <c r="K48" s="81">
        <f t="shared" si="27"/>
        <v>1.2235130260521045</v>
      </c>
      <c r="L48" s="80"/>
      <c r="M48" s="82"/>
      <c r="N48" s="82"/>
      <c r="O48" s="82"/>
      <c r="P48" s="82">
        <f t="shared" si="28"/>
        <v>4884.264000000001</v>
      </c>
      <c r="Q48" s="82">
        <f t="shared" si="29"/>
        <v>3931.8325200000008</v>
      </c>
      <c r="R48" s="88">
        <v>24.12</v>
      </c>
      <c r="S48" s="80">
        <v>1</v>
      </c>
      <c r="T48" s="82">
        <v>3992</v>
      </c>
      <c r="U48" s="82">
        <f t="shared" si="30"/>
        <v>3992</v>
      </c>
      <c r="V48" s="84">
        <v>2957</v>
      </c>
      <c r="W48" s="85">
        <f t="shared" si="31"/>
        <v>35.001690902942158</v>
      </c>
      <c r="X48" s="86"/>
      <c r="Y48" s="87"/>
    </row>
    <row r="49" spans="1:25" ht="15.75" customHeight="1" x14ac:dyDescent="0.25">
      <c r="A49" s="23"/>
      <c r="B49" s="19"/>
      <c r="C49" s="32" t="s">
        <v>19</v>
      </c>
      <c r="D49" s="27"/>
      <c r="E49" s="27"/>
      <c r="F49" s="27"/>
      <c r="G49" s="27">
        <f>SUM(G43:G48)</f>
        <v>16</v>
      </c>
      <c r="H49" s="144"/>
      <c r="I49" s="144">
        <f>SUM(I43:I48)</f>
        <v>69965.496000000028</v>
      </c>
      <c r="J49" s="90">
        <f t="shared" si="2"/>
        <v>0</v>
      </c>
      <c r="K49" s="91">
        <f>I49/U49</f>
        <v>1.2940278168232602</v>
      </c>
      <c r="L49" s="92"/>
      <c r="M49" s="90"/>
      <c r="N49" s="90"/>
      <c r="O49" s="90"/>
      <c r="P49" s="90">
        <f>SUM(P42:P48)</f>
        <v>70551.607680000016</v>
      </c>
      <c r="Q49" s="90"/>
      <c r="R49" s="88"/>
      <c r="S49" s="92">
        <f>SUM(S43:S48)</f>
        <v>15</v>
      </c>
      <c r="T49" s="90"/>
      <c r="U49" s="90">
        <f>SUM(U43:U48)</f>
        <v>54068</v>
      </c>
      <c r="V49" s="84"/>
      <c r="W49" s="85"/>
      <c r="X49" s="86"/>
      <c r="Y49" s="87"/>
    </row>
    <row r="50" spans="1:25" ht="15.75" customHeight="1" x14ac:dyDescent="0.25">
      <c r="A50" s="23"/>
      <c r="B50" s="19"/>
      <c r="C50" s="32" t="s">
        <v>25</v>
      </c>
      <c r="D50" s="27"/>
      <c r="E50" s="27"/>
      <c r="F50" s="27"/>
      <c r="G50" s="27"/>
      <c r="H50" s="144"/>
      <c r="I50" s="144"/>
      <c r="J50" s="90">
        <f t="shared" si="2"/>
        <v>0</v>
      </c>
      <c r="K50" s="91"/>
      <c r="L50" s="92"/>
      <c r="M50" s="90"/>
      <c r="N50" s="90"/>
      <c r="O50" s="90"/>
      <c r="P50" s="90"/>
      <c r="Q50" s="90"/>
      <c r="R50" s="93"/>
      <c r="S50" s="92"/>
      <c r="T50" s="90"/>
      <c r="U50" s="90"/>
      <c r="V50" s="84"/>
      <c r="W50" s="85"/>
      <c r="X50" s="86"/>
      <c r="Y50" s="87"/>
    </row>
    <row r="51" spans="1:25" ht="15.75" customHeight="1" x14ac:dyDescent="0.25">
      <c r="A51" s="23"/>
      <c r="B51" s="19">
        <v>37</v>
      </c>
      <c r="C51" s="21" t="s">
        <v>97</v>
      </c>
      <c r="D51" s="5">
        <v>8322</v>
      </c>
      <c r="E51" s="5" t="s">
        <v>13</v>
      </c>
      <c r="F51" s="142">
        <f>AF35</f>
        <v>29.408513798294035</v>
      </c>
      <c r="G51" s="5">
        <v>1</v>
      </c>
      <c r="H51" s="141">
        <f>F51*Z36</f>
        <v>4884.264000000001</v>
      </c>
      <c r="I51" s="141">
        <f t="shared" si="26"/>
        <v>4884.264000000001</v>
      </c>
      <c r="J51" s="82">
        <f t="shared" si="2"/>
        <v>3931.8325200000008</v>
      </c>
      <c r="K51" s="81">
        <f>H51/T51</f>
        <v>1.2235130260521045</v>
      </c>
      <c r="L51" s="80"/>
      <c r="M51" s="82"/>
      <c r="N51" s="82"/>
      <c r="O51" s="82"/>
      <c r="P51" s="82">
        <f>I51+M51+O51</f>
        <v>4884.264000000001</v>
      </c>
      <c r="Q51" s="82">
        <f t="shared" ref="Q51:Q54" si="32">(H51+L51+N51)-((H51+L51+N51)*0.195)</f>
        <v>3931.8325200000008</v>
      </c>
      <c r="R51" s="88">
        <v>24.12</v>
      </c>
      <c r="S51" s="80">
        <v>1</v>
      </c>
      <c r="T51" s="82">
        <v>3992</v>
      </c>
      <c r="U51" s="82">
        <f>S51*T51</f>
        <v>3992</v>
      </c>
      <c r="V51" s="84">
        <v>2592</v>
      </c>
      <c r="W51" s="85">
        <f t="shared" ref="W51:W54" si="33">(T51/V51-1)*100</f>
        <v>54.012345679012341</v>
      </c>
      <c r="X51" s="86"/>
      <c r="Y51" s="87"/>
    </row>
    <row r="52" spans="1:25" ht="15.75" customHeight="1" x14ac:dyDescent="0.25">
      <c r="A52" s="23"/>
      <c r="B52" s="19">
        <v>38</v>
      </c>
      <c r="C52" s="21" t="s">
        <v>79</v>
      </c>
      <c r="D52" s="5">
        <v>8332</v>
      </c>
      <c r="E52" s="5" t="s">
        <v>13</v>
      </c>
      <c r="F52" s="142">
        <f>AF35</f>
        <v>29.408513798294035</v>
      </c>
      <c r="G52" s="5">
        <v>1</v>
      </c>
      <c r="H52" s="141">
        <f>F52*Z36</f>
        <v>4884.264000000001</v>
      </c>
      <c r="I52" s="141">
        <f t="shared" si="26"/>
        <v>4884.264000000001</v>
      </c>
      <c r="J52" s="82">
        <f t="shared" si="2"/>
        <v>3931.8325200000008</v>
      </c>
      <c r="K52" s="81">
        <f>H52/T52</f>
        <v>1.2235130260521045</v>
      </c>
      <c r="L52" s="80"/>
      <c r="M52" s="82"/>
      <c r="N52" s="82"/>
      <c r="O52" s="82"/>
      <c r="P52" s="82">
        <f>I52+M52+O52</f>
        <v>4884.264000000001</v>
      </c>
      <c r="Q52" s="82">
        <f t="shared" si="32"/>
        <v>3931.8325200000008</v>
      </c>
      <c r="R52" s="88">
        <v>24.12</v>
      </c>
      <c r="S52" s="80">
        <v>2</v>
      </c>
      <c r="T52" s="82">
        <v>3992</v>
      </c>
      <c r="U52" s="82">
        <v>7984</v>
      </c>
      <c r="V52" s="84">
        <v>2957</v>
      </c>
      <c r="W52" s="85">
        <f t="shared" si="33"/>
        <v>35.001690902942158</v>
      </c>
      <c r="X52" s="86"/>
      <c r="Y52" s="87"/>
    </row>
    <row r="53" spans="1:25" ht="15.75" customHeight="1" x14ac:dyDescent="0.25">
      <c r="A53" s="23"/>
      <c r="B53" s="19">
        <v>39</v>
      </c>
      <c r="C53" s="21" t="s">
        <v>98</v>
      </c>
      <c r="D53" s="5">
        <v>8322</v>
      </c>
      <c r="E53" s="5" t="s">
        <v>13</v>
      </c>
      <c r="F53" s="142">
        <f>AF35</f>
        <v>29.408513798294035</v>
      </c>
      <c r="G53" s="5">
        <v>1</v>
      </c>
      <c r="H53" s="141">
        <f>F53*Z36</f>
        <v>4884.264000000001</v>
      </c>
      <c r="I53" s="141">
        <f t="shared" si="26"/>
        <v>4884.264000000001</v>
      </c>
      <c r="J53" s="82">
        <f t="shared" si="2"/>
        <v>3931.8325200000008</v>
      </c>
      <c r="K53" s="81">
        <f>H53/T53</f>
        <v>1.2235130260521045</v>
      </c>
      <c r="L53" s="80"/>
      <c r="M53" s="82"/>
      <c r="N53" s="82"/>
      <c r="O53" s="82"/>
      <c r="P53" s="82">
        <f>I53+M53+O53</f>
        <v>4884.264000000001</v>
      </c>
      <c r="Q53" s="82">
        <f t="shared" si="32"/>
        <v>3931.8325200000008</v>
      </c>
      <c r="R53" s="88">
        <v>24.12</v>
      </c>
      <c r="S53" s="80">
        <v>1</v>
      </c>
      <c r="T53" s="82">
        <v>3992</v>
      </c>
      <c r="U53" s="82">
        <f>S53*T53</f>
        <v>3992</v>
      </c>
      <c r="V53" s="84">
        <v>2304</v>
      </c>
      <c r="W53" s="85">
        <f t="shared" si="33"/>
        <v>73.263888888888886</v>
      </c>
      <c r="X53" s="86"/>
      <c r="Y53" s="87"/>
    </row>
    <row r="54" spans="1:25" ht="15.75" customHeight="1" x14ac:dyDescent="0.25">
      <c r="A54" s="23"/>
      <c r="B54" s="19">
        <v>40</v>
      </c>
      <c r="C54" s="21" t="s">
        <v>81</v>
      </c>
      <c r="D54" s="5">
        <v>8332</v>
      </c>
      <c r="E54" s="5" t="s">
        <v>13</v>
      </c>
      <c r="F54" s="142">
        <f>AF35</f>
        <v>29.408513798294035</v>
      </c>
      <c r="G54" s="5">
        <v>1</v>
      </c>
      <c r="H54" s="141">
        <f>F54*Z36</f>
        <v>4884.264000000001</v>
      </c>
      <c r="I54" s="141">
        <f t="shared" si="26"/>
        <v>4884.264000000001</v>
      </c>
      <c r="J54" s="82">
        <f t="shared" si="2"/>
        <v>3931.8325200000008</v>
      </c>
      <c r="K54" s="81">
        <f>H54/T54</f>
        <v>1.2235130260521045</v>
      </c>
      <c r="L54" s="80"/>
      <c r="M54" s="82"/>
      <c r="N54" s="82"/>
      <c r="O54" s="82"/>
      <c r="P54" s="82">
        <f>I54+M54+O54</f>
        <v>4884.264000000001</v>
      </c>
      <c r="Q54" s="82">
        <f t="shared" si="32"/>
        <v>3931.8325200000008</v>
      </c>
      <c r="R54" s="88">
        <v>24.12</v>
      </c>
      <c r="S54" s="80">
        <v>1</v>
      </c>
      <c r="T54" s="82">
        <v>3992</v>
      </c>
      <c r="U54" s="82">
        <f>S54*T54</f>
        <v>3992</v>
      </c>
      <c r="V54" s="84">
        <v>3456</v>
      </c>
      <c r="W54" s="85">
        <f t="shared" si="33"/>
        <v>15.509259259259256</v>
      </c>
      <c r="X54" s="86"/>
      <c r="Y54" s="87"/>
    </row>
    <row r="55" spans="1:25" ht="15.75" customHeight="1" x14ac:dyDescent="0.25">
      <c r="A55" s="23"/>
      <c r="B55" s="19">
        <v>41</v>
      </c>
      <c r="C55" s="21" t="s">
        <v>80</v>
      </c>
      <c r="D55" s="5">
        <v>8331</v>
      </c>
      <c r="E55" s="5" t="s">
        <v>13</v>
      </c>
      <c r="F55" s="142">
        <v>29.41</v>
      </c>
      <c r="G55" s="5">
        <v>1</v>
      </c>
      <c r="H55" s="141">
        <v>4884</v>
      </c>
      <c r="I55" s="141">
        <f>H55*G55</f>
        <v>4884</v>
      </c>
      <c r="J55" s="82">
        <f t="shared" si="2"/>
        <v>3931.62</v>
      </c>
      <c r="K55" s="81">
        <v>1.101161723446894</v>
      </c>
      <c r="L55" s="80"/>
      <c r="M55" s="82"/>
      <c r="N55" s="82"/>
      <c r="O55" s="82"/>
      <c r="P55" s="82"/>
      <c r="Q55" s="82"/>
      <c r="R55" s="88"/>
      <c r="S55" s="80"/>
      <c r="T55" s="82"/>
      <c r="U55" s="82"/>
      <c r="V55" s="84"/>
      <c r="W55" s="85"/>
      <c r="X55" s="86"/>
      <c r="Y55" s="87"/>
    </row>
    <row r="56" spans="1:25" ht="15.75" customHeight="1" x14ac:dyDescent="0.25">
      <c r="A56" s="23"/>
      <c r="B56" s="19">
        <v>42</v>
      </c>
      <c r="C56" s="21" t="s">
        <v>102</v>
      </c>
      <c r="D56" s="5">
        <v>8331</v>
      </c>
      <c r="E56" s="5" t="s">
        <v>13</v>
      </c>
      <c r="F56" s="142">
        <v>29.41</v>
      </c>
      <c r="G56" s="5">
        <v>1</v>
      </c>
      <c r="H56" s="141">
        <v>4884</v>
      </c>
      <c r="I56" s="141">
        <f>H56*G56</f>
        <v>4884</v>
      </c>
      <c r="J56" s="82"/>
      <c r="K56" s="81"/>
      <c r="L56" s="80"/>
      <c r="M56" s="82"/>
      <c r="N56" s="82"/>
      <c r="O56" s="82"/>
      <c r="P56" s="82"/>
      <c r="Q56" s="82"/>
      <c r="R56" s="88"/>
      <c r="S56" s="80"/>
      <c r="T56" s="82"/>
      <c r="U56" s="82"/>
      <c r="V56" s="84"/>
      <c r="W56" s="85"/>
      <c r="X56" s="86"/>
      <c r="Y56" s="87"/>
    </row>
    <row r="57" spans="1:25" ht="15.75" customHeight="1" x14ac:dyDescent="0.25">
      <c r="A57" s="23"/>
      <c r="B57" s="19"/>
      <c r="C57" s="21" t="s">
        <v>19</v>
      </c>
      <c r="D57" s="5"/>
      <c r="E57" s="5"/>
      <c r="F57" s="5"/>
      <c r="G57" s="27">
        <f>SUM(G51:G56)</f>
        <v>6</v>
      </c>
      <c r="H57" s="141"/>
      <c r="I57" s="144">
        <f>SUM(I51:I56)</f>
        <v>29305.056000000004</v>
      </c>
      <c r="J57" s="90">
        <f t="shared" si="2"/>
        <v>0</v>
      </c>
      <c r="K57" s="81">
        <f>I57/U57</f>
        <v>1.4681891783567136</v>
      </c>
      <c r="L57" s="80"/>
      <c r="M57" s="82"/>
      <c r="N57" s="82"/>
      <c r="O57" s="82"/>
      <c r="P57" s="90">
        <f>I57+M57+O57</f>
        <v>29305.056000000004</v>
      </c>
      <c r="Q57" s="90"/>
      <c r="R57" s="88"/>
      <c r="S57" s="92">
        <f>SUM(S51:S54)</f>
        <v>5</v>
      </c>
      <c r="T57" s="82"/>
      <c r="U57" s="90">
        <v>19960</v>
      </c>
      <c r="V57" s="84"/>
      <c r="W57" s="85"/>
      <c r="X57" s="86"/>
      <c r="Y57" s="87"/>
    </row>
    <row r="58" spans="1:25" ht="15.75" customHeight="1" x14ac:dyDescent="0.25">
      <c r="A58" s="23"/>
      <c r="B58" s="19"/>
      <c r="C58" s="32" t="s">
        <v>37</v>
      </c>
      <c r="D58" s="27"/>
      <c r="E58" s="27"/>
      <c r="F58" s="27"/>
      <c r="G58" s="27">
        <f>G37+G41+G49+G57</f>
        <v>39</v>
      </c>
      <c r="H58" s="144"/>
      <c r="I58" s="144">
        <f>I37+I41+I49+I57</f>
        <v>163114.86000000004</v>
      </c>
      <c r="J58" s="90">
        <f t="shared" si="2"/>
        <v>0</v>
      </c>
      <c r="K58" s="91"/>
      <c r="L58" s="92"/>
      <c r="M58" s="90"/>
      <c r="N58" s="90"/>
      <c r="O58" s="90"/>
      <c r="P58" s="90">
        <f>P57+P49+P41+P37</f>
        <v>172791.61968</v>
      </c>
      <c r="Q58" s="90"/>
      <c r="R58" s="93"/>
      <c r="S58" s="92">
        <f>S37+S41+S49+S57</f>
        <v>37</v>
      </c>
      <c r="T58" s="90"/>
      <c r="U58" s="90">
        <f>U37+U41+U49+U57</f>
        <v>126201</v>
      </c>
      <c r="V58" s="84"/>
      <c r="W58" s="85"/>
      <c r="X58" s="86"/>
      <c r="Y58" s="87"/>
    </row>
    <row r="59" spans="1:25" ht="15.75" customHeight="1" x14ac:dyDescent="0.3">
      <c r="A59" s="23"/>
      <c r="B59" s="19"/>
      <c r="C59" s="17" t="s">
        <v>9</v>
      </c>
      <c r="D59" s="1"/>
      <c r="E59" s="1"/>
      <c r="F59" s="1"/>
      <c r="G59" s="1"/>
      <c r="H59" s="157"/>
      <c r="I59" s="157"/>
      <c r="J59" s="102">
        <f t="shared" si="2"/>
        <v>0</v>
      </c>
      <c r="K59" s="103"/>
      <c r="L59" s="104"/>
      <c r="M59" s="105"/>
      <c r="N59" s="105"/>
      <c r="O59" s="105"/>
      <c r="P59" s="105">
        <f t="shared" ref="P59:P68" si="34">I59+M59+O59</f>
        <v>0</v>
      </c>
      <c r="Q59" s="105"/>
      <c r="R59" s="106"/>
      <c r="S59" s="107"/>
      <c r="T59" s="102"/>
      <c r="U59" s="102"/>
      <c r="V59" s="84"/>
      <c r="W59" s="85"/>
      <c r="X59" s="86"/>
      <c r="Y59" s="87"/>
    </row>
    <row r="60" spans="1:25" ht="15.75" customHeight="1" x14ac:dyDescent="0.3">
      <c r="A60" s="23"/>
      <c r="B60" s="19">
        <v>43</v>
      </c>
      <c r="C60" s="1" t="s">
        <v>99</v>
      </c>
      <c r="D60" s="2">
        <v>3113</v>
      </c>
      <c r="E60" s="2" t="s">
        <v>12</v>
      </c>
      <c r="F60" s="147">
        <f>AE35</f>
        <v>25.780190667335681</v>
      </c>
      <c r="G60" s="2">
        <v>1</v>
      </c>
      <c r="H60" s="140">
        <f>AE36</f>
        <v>4281.6600000000008</v>
      </c>
      <c r="I60" s="140">
        <f t="shared" ref="I60:I68" si="35">G60*H60</f>
        <v>4281.6600000000008</v>
      </c>
      <c r="J60" s="105">
        <f t="shared" si="2"/>
        <v>3446.7363000000005</v>
      </c>
      <c r="K60" s="108">
        <f>H60/T60</f>
        <v>1.2236810517290657</v>
      </c>
      <c r="L60" s="104"/>
      <c r="M60" s="105"/>
      <c r="N60" s="105">
        <f>0.04*H60</f>
        <v>171.26640000000003</v>
      </c>
      <c r="O60" s="105">
        <f>N60*G60</f>
        <v>171.26640000000003</v>
      </c>
      <c r="P60" s="105">
        <f t="shared" si="34"/>
        <v>4452.9264000000012</v>
      </c>
      <c r="Q60" s="105">
        <f t="shared" ref="Q60:Q68" si="36">(H60+L60+N60)-((H60+L60+N60)*0.195)</f>
        <v>3584.6057520000008</v>
      </c>
      <c r="R60" s="109">
        <v>21.14</v>
      </c>
      <c r="S60" s="104">
        <v>1</v>
      </c>
      <c r="T60" s="105">
        <v>3499</v>
      </c>
      <c r="U60" s="105">
        <f t="shared" ref="U60:U68" si="37">S60*T60</f>
        <v>3499</v>
      </c>
      <c r="V60" s="84">
        <v>2592</v>
      </c>
      <c r="W60" s="85">
        <f t="shared" ref="W60:W68" si="38">(T60/V60-1)*100</f>
        <v>34.992283950617285</v>
      </c>
      <c r="X60" s="86"/>
      <c r="Y60" s="87"/>
    </row>
    <row r="61" spans="1:25" ht="15.75" customHeight="1" x14ac:dyDescent="0.3">
      <c r="A61" s="23"/>
      <c r="B61" s="19"/>
      <c r="C61" s="1"/>
      <c r="D61" s="2"/>
      <c r="E61" s="2"/>
      <c r="F61" s="2"/>
      <c r="G61" s="2"/>
      <c r="H61" s="140"/>
      <c r="I61" s="140">
        <f t="shared" si="35"/>
        <v>0</v>
      </c>
      <c r="J61" s="105">
        <f t="shared" si="2"/>
        <v>0</v>
      </c>
      <c r="K61" s="108"/>
      <c r="L61" s="104"/>
      <c r="M61" s="105"/>
      <c r="N61" s="105"/>
      <c r="O61" s="105"/>
      <c r="P61" s="105">
        <f t="shared" si="34"/>
        <v>0</v>
      </c>
      <c r="Q61" s="105">
        <f t="shared" si="36"/>
        <v>0</v>
      </c>
      <c r="R61" s="109"/>
      <c r="S61" s="104"/>
      <c r="T61" s="105"/>
      <c r="U61" s="105"/>
      <c r="V61" s="84"/>
      <c r="W61" s="85"/>
      <c r="X61" s="86"/>
      <c r="Y61" s="87"/>
    </row>
    <row r="62" spans="1:25" ht="15.75" customHeight="1" x14ac:dyDescent="0.3">
      <c r="B62" s="19">
        <v>44</v>
      </c>
      <c r="C62" s="9" t="s">
        <v>16</v>
      </c>
      <c r="D62" s="4">
        <v>8163</v>
      </c>
      <c r="E62" s="4" t="s">
        <v>17</v>
      </c>
      <c r="F62" s="148">
        <f>AB35</f>
        <v>20.624152533868543</v>
      </c>
      <c r="G62" s="4">
        <v>14</v>
      </c>
      <c r="H62" s="149">
        <f>F62*Z36</f>
        <v>3425.3280000000009</v>
      </c>
      <c r="I62" s="149">
        <f t="shared" si="35"/>
        <v>47954.592000000011</v>
      </c>
      <c r="J62" s="110">
        <f t="shared" si="2"/>
        <v>2757.3890400000009</v>
      </c>
      <c r="K62" s="111">
        <f t="shared" ref="K62:K68" si="39">H62/T62</f>
        <v>1.223768488745981</v>
      </c>
      <c r="L62" s="110">
        <f>L5-H62</f>
        <v>297.67199999999912</v>
      </c>
      <c r="M62" s="110">
        <f>L62*G62</f>
        <v>4167.4079999999876</v>
      </c>
      <c r="N62" s="110">
        <f>(0.04*H62)+(0.12*H62)</f>
        <v>548.05248000000017</v>
      </c>
      <c r="O62" s="110">
        <f>N62*G62</f>
        <v>7672.7347200000022</v>
      </c>
      <c r="P62" s="110">
        <f t="shared" si="34"/>
        <v>59794.73472</v>
      </c>
      <c r="Q62" s="110">
        <f t="shared" si="36"/>
        <v>3438.1972464</v>
      </c>
      <c r="R62" s="112">
        <v>16.91</v>
      </c>
      <c r="S62" s="113">
        <v>14</v>
      </c>
      <c r="T62" s="110">
        <v>2799</v>
      </c>
      <c r="U62" s="114">
        <v>39186</v>
      </c>
      <c r="V62" s="115">
        <v>2074</v>
      </c>
      <c r="W62" s="116">
        <f t="shared" si="38"/>
        <v>34.956605593056892</v>
      </c>
      <c r="X62" s="86"/>
      <c r="Y62" s="87"/>
    </row>
    <row r="63" spans="1:25" ht="15.75" customHeight="1" x14ac:dyDescent="0.3">
      <c r="B63" s="19">
        <v>45</v>
      </c>
      <c r="C63" s="8" t="s">
        <v>10</v>
      </c>
      <c r="D63" s="2">
        <v>7233</v>
      </c>
      <c r="E63" s="2" t="s">
        <v>12</v>
      </c>
      <c r="F63" s="147">
        <f>AE35</f>
        <v>25.780190667335681</v>
      </c>
      <c r="G63" s="2">
        <v>1</v>
      </c>
      <c r="H63" s="140">
        <f>F63*Z36</f>
        <v>4281.6600000000017</v>
      </c>
      <c r="I63" s="140">
        <f t="shared" si="35"/>
        <v>4281.6600000000017</v>
      </c>
      <c r="J63" s="105">
        <f t="shared" si="2"/>
        <v>3446.7363000000014</v>
      </c>
      <c r="K63" s="108">
        <f t="shared" si="39"/>
        <v>1.2236810517290659</v>
      </c>
      <c r="L63" s="104"/>
      <c r="M63" s="105"/>
      <c r="N63" s="105">
        <f>0.08*H63</f>
        <v>342.53280000000012</v>
      </c>
      <c r="O63" s="105">
        <f>N63*G63</f>
        <v>342.53280000000012</v>
      </c>
      <c r="P63" s="105">
        <f t="shared" si="34"/>
        <v>4624.1928000000016</v>
      </c>
      <c r="Q63" s="105">
        <f t="shared" si="36"/>
        <v>3722.4752040000012</v>
      </c>
      <c r="R63" s="109">
        <v>21.14</v>
      </c>
      <c r="S63" s="104">
        <v>1</v>
      </c>
      <c r="T63" s="105">
        <v>3499</v>
      </c>
      <c r="U63" s="117">
        <f t="shared" si="37"/>
        <v>3499</v>
      </c>
      <c r="V63" s="84">
        <v>2592</v>
      </c>
      <c r="W63" s="85">
        <f t="shared" si="38"/>
        <v>34.992283950617285</v>
      </c>
      <c r="X63" s="86"/>
      <c r="Y63" s="87"/>
    </row>
    <row r="64" spans="1:25" ht="15.75" customHeight="1" x14ac:dyDescent="0.3">
      <c r="B64" s="19">
        <v>46</v>
      </c>
      <c r="C64" s="8" t="s">
        <v>10</v>
      </c>
      <c r="D64" s="2">
        <v>7233</v>
      </c>
      <c r="E64" s="2" t="s">
        <v>13</v>
      </c>
      <c r="F64" s="147">
        <f>AF35</f>
        <v>29.408513798294035</v>
      </c>
      <c r="G64" s="2">
        <v>1</v>
      </c>
      <c r="H64" s="140">
        <f>F64*Z36</f>
        <v>4884.264000000001</v>
      </c>
      <c r="I64" s="140">
        <f t="shared" si="35"/>
        <v>4884.264000000001</v>
      </c>
      <c r="J64" s="105">
        <f t="shared" si="2"/>
        <v>3931.8325200000008</v>
      </c>
      <c r="K64" s="108">
        <f t="shared" si="39"/>
        <v>1.2235130260521045</v>
      </c>
      <c r="L64" s="104"/>
      <c r="M64" s="105"/>
      <c r="N64" s="105">
        <f>0.08*H64</f>
        <v>390.74112000000008</v>
      </c>
      <c r="O64" s="105">
        <f>N64*G64</f>
        <v>390.74112000000008</v>
      </c>
      <c r="P64" s="105">
        <f t="shared" si="34"/>
        <v>5275.0051200000007</v>
      </c>
      <c r="Q64" s="105">
        <f t="shared" si="36"/>
        <v>4246.3791216000009</v>
      </c>
      <c r="R64" s="109">
        <v>24.12</v>
      </c>
      <c r="S64" s="104">
        <v>1</v>
      </c>
      <c r="T64" s="105">
        <v>3992</v>
      </c>
      <c r="U64" s="117">
        <f t="shared" si="37"/>
        <v>3992</v>
      </c>
      <c r="V64" s="84">
        <v>2957</v>
      </c>
      <c r="W64" s="85">
        <f t="shared" si="38"/>
        <v>35.001690902942158</v>
      </c>
      <c r="X64" s="86"/>
      <c r="Y64" s="87"/>
    </row>
    <row r="65" spans="2:25" ht="15.75" customHeight="1" x14ac:dyDescent="0.3">
      <c r="B65" s="19">
        <v>47</v>
      </c>
      <c r="C65" s="8" t="s">
        <v>20</v>
      </c>
      <c r="D65" s="2">
        <v>7233</v>
      </c>
      <c r="E65" s="2" t="s">
        <v>13</v>
      </c>
      <c r="F65" s="147">
        <f>AF35</f>
        <v>29.408513798294035</v>
      </c>
      <c r="G65" s="2">
        <v>1</v>
      </c>
      <c r="H65" s="140">
        <f>F65*Z36</f>
        <v>4884.264000000001</v>
      </c>
      <c r="I65" s="140">
        <f t="shared" si="35"/>
        <v>4884.264000000001</v>
      </c>
      <c r="J65" s="105">
        <f t="shared" si="2"/>
        <v>3931.8325200000008</v>
      </c>
      <c r="K65" s="108">
        <f t="shared" si="39"/>
        <v>1.2235130260521045</v>
      </c>
      <c r="L65" s="104"/>
      <c r="M65" s="105"/>
      <c r="N65" s="105">
        <f>0.08*H65</f>
        <v>390.74112000000008</v>
      </c>
      <c r="O65" s="105">
        <f>N65*G65</f>
        <v>390.74112000000008</v>
      </c>
      <c r="P65" s="105">
        <f t="shared" si="34"/>
        <v>5275.0051200000007</v>
      </c>
      <c r="Q65" s="105">
        <f t="shared" si="36"/>
        <v>4246.3791216000009</v>
      </c>
      <c r="R65" s="109">
        <v>24.12</v>
      </c>
      <c r="S65" s="104">
        <v>1</v>
      </c>
      <c r="T65" s="105">
        <v>3992</v>
      </c>
      <c r="U65" s="117">
        <f t="shared" si="37"/>
        <v>3992</v>
      </c>
      <c r="V65" s="84">
        <v>2957</v>
      </c>
      <c r="W65" s="85">
        <f t="shared" si="38"/>
        <v>35.001690902942158</v>
      </c>
      <c r="X65" s="86"/>
      <c r="Y65" s="87"/>
    </row>
    <row r="66" spans="2:25" ht="15.75" customHeight="1" x14ac:dyDescent="0.3">
      <c r="B66" s="19">
        <v>48</v>
      </c>
      <c r="C66" s="8" t="s">
        <v>20</v>
      </c>
      <c r="D66" s="2">
        <v>7233</v>
      </c>
      <c r="E66" s="36" t="s">
        <v>12</v>
      </c>
      <c r="F66" s="150">
        <f>AE35</f>
        <v>25.780190667335681</v>
      </c>
      <c r="G66" s="2">
        <v>1</v>
      </c>
      <c r="H66" s="140">
        <f>F66*Z36</f>
        <v>4281.6600000000017</v>
      </c>
      <c r="I66" s="140">
        <f t="shared" si="35"/>
        <v>4281.6600000000017</v>
      </c>
      <c r="J66" s="105">
        <f t="shared" si="2"/>
        <v>3446.7363000000014</v>
      </c>
      <c r="K66" s="108">
        <f t="shared" si="39"/>
        <v>1.2236810517290659</v>
      </c>
      <c r="L66" s="104"/>
      <c r="M66" s="105"/>
      <c r="N66" s="105">
        <f>0.08*H66</f>
        <v>342.53280000000012</v>
      </c>
      <c r="O66" s="105">
        <f>N66*G66</f>
        <v>342.53280000000012</v>
      </c>
      <c r="P66" s="105">
        <f t="shared" si="34"/>
        <v>4624.1928000000016</v>
      </c>
      <c r="Q66" s="105">
        <f t="shared" si="36"/>
        <v>3722.4752040000012</v>
      </c>
      <c r="R66" s="109">
        <v>21.14</v>
      </c>
      <c r="S66" s="104">
        <v>1</v>
      </c>
      <c r="T66" s="105">
        <v>3499</v>
      </c>
      <c r="U66" s="117">
        <f t="shared" si="37"/>
        <v>3499</v>
      </c>
      <c r="V66" s="84">
        <v>2592</v>
      </c>
      <c r="W66" s="85">
        <f t="shared" si="38"/>
        <v>34.992283950617285</v>
      </c>
      <c r="X66" s="86"/>
      <c r="Y66" s="87"/>
    </row>
    <row r="67" spans="2:25" ht="15.75" customHeight="1" x14ac:dyDescent="0.3">
      <c r="B67" s="19">
        <v>49</v>
      </c>
      <c r="C67" s="9" t="s">
        <v>100</v>
      </c>
      <c r="D67" s="158">
        <v>3111</v>
      </c>
      <c r="E67" s="5" t="s">
        <v>17</v>
      </c>
      <c r="F67" s="142">
        <f>AB35</f>
        <v>20.624152533868543</v>
      </c>
      <c r="G67" s="151">
        <v>1</v>
      </c>
      <c r="H67" s="152">
        <f>F67*Z36</f>
        <v>3425.3280000000009</v>
      </c>
      <c r="I67" s="141">
        <f t="shared" si="35"/>
        <v>3425.3280000000009</v>
      </c>
      <c r="J67" s="82">
        <f t="shared" si="2"/>
        <v>2757.3890400000009</v>
      </c>
      <c r="K67" s="81">
        <f t="shared" si="39"/>
        <v>1.223768488745981</v>
      </c>
      <c r="L67" s="82">
        <f>L5-H67</f>
        <v>297.67199999999912</v>
      </c>
      <c r="M67" s="82">
        <f>L67*G67</f>
        <v>297.67199999999912</v>
      </c>
      <c r="N67" s="82"/>
      <c r="O67" s="82"/>
      <c r="P67" s="82">
        <f t="shared" si="34"/>
        <v>3723</v>
      </c>
      <c r="Q67" s="118">
        <f t="shared" si="36"/>
        <v>2997.0149999999999</v>
      </c>
      <c r="R67" s="112">
        <v>16.91</v>
      </c>
      <c r="S67" s="113">
        <v>1</v>
      </c>
      <c r="T67" s="110">
        <v>2799</v>
      </c>
      <c r="U67" s="114">
        <f t="shared" si="37"/>
        <v>2799</v>
      </c>
      <c r="V67" s="84">
        <v>2074</v>
      </c>
      <c r="W67" s="85">
        <f t="shared" si="38"/>
        <v>34.956605593056892</v>
      </c>
      <c r="X67" s="86"/>
      <c r="Y67" s="87"/>
    </row>
    <row r="68" spans="2:25" ht="27.6" customHeight="1" x14ac:dyDescent="0.3">
      <c r="B68" s="19">
        <v>50</v>
      </c>
      <c r="C68" s="154" t="s">
        <v>85</v>
      </c>
      <c r="D68" s="35">
        <v>8163</v>
      </c>
      <c r="E68" s="2" t="s">
        <v>12</v>
      </c>
      <c r="F68" s="147">
        <f>AE35</f>
        <v>25.780190667335681</v>
      </c>
      <c r="G68" s="153">
        <v>1</v>
      </c>
      <c r="H68" s="140">
        <f>F68*Z36</f>
        <v>4281.6600000000017</v>
      </c>
      <c r="I68" s="140">
        <f t="shared" si="35"/>
        <v>4281.6600000000017</v>
      </c>
      <c r="J68" s="105">
        <f t="shared" si="2"/>
        <v>3446.7363000000014</v>
      </c>
      <c r="K68" s="108">
        <f t="shared" si="39"/>
        <v>1.2236810517290659</v>
      </c>
      <c r="L68" s="104"/>
      <c r="M68" s="105"/>
      <c r="N68" s="105"/>
      <c r="O68" s="105"/>
      <c r="P68" s="105">
        <f t="shared" si="34"/>
        <v>4281.6600000000017</v>
      </c>
      <c r="Q68" s="105">
        <f t="shared" si="36"/>
        <v>3446.7363000000014</v>
      </c>
      <c r="R68" s="109">
        <v>21.14</v>
      </c>
      <c r="S68" s="104">
        <v>1</v>
      </c>
      <c r="T68" s="105">
        <v>3499</v>
      </c>
      <c r="U68" s="117">
        <f t="shared" si="37"/>
        <v>3499</v>
      </c>
      <c r="V68" s="84">
        <v>2592</v>
      </c>
      <c r="W68" s="85">
        <f t="shared" si="38"/>
        <v>34.992283950617285</v>
      </c>
      <c r="X68" s="86"/>
      <c r="Y68" s="87"/>
    </row>
    <row r="69" spans="2:25" ht="15.75" customHeight="1" x14ac:dyDescent="0.3">
      <c r="B69" s="19"/>
      <c r="C69" s="10" t="s">
        <v>37</v>
      </c>
      <c r="D69" s="2"/>
      <c r="E69" s="4"/>
      <c r="F69" s="4"/>
      <c r="G69" s="3">
        <f>SUM(G60:G68)</f>
        <v>21</v>
      </c>
      <c r="H69" s="143"/>
      <c r="I69" s="143">
        <f>SUM(I60:I68)</f>
        <v>78275.088000000018</v>
      </c>
      <c r="J69" s="119">
        <f t="shared" si="2"/>
        <v>0</v>
      </c>
      <c r="K69" s="108">
        <f>I69/U69</f>
        <v>1.2237366018385345</v>
      </c>
      <c r="L69" s="104"/>
      <c r="M69" s="105"/>
      <c r="N69" s="105"/>
      <c r="O69" s="105"/>
      <c r="P69" s="119">
        <f>SUM(P59:P68)</f>
        <v>92050.71696000002</v>
      </c>
      <c r="Q69" s="119"/>
      <c r="R69" s="104"/>
      <c r="S69" s="120">
        <f>SUM(S60:S68)</f>
        <v>21</v>
      </c>
      <c r="T69" s="119"/>
      <c r="U69" s="121">
        <f>SUM(U60:U68)-1</f>
        <v>63964</v>
      </c>
      <c r="V69" s="84"/>
      <c r="W69" s="85"/>
      <c r="X69" s="86"/>
      <c r="Y69" s="87"/>
    </row>
    <row r="70" spans="2:25" ht="15.75" customHeight="1" x14ac:dyDescent="0.3">
      <c r="B70" s="24"/>
      <c r="C70" s="17" t="s">
        <v>47</v>
      </c>
      <c r="D70" s="1"/>
      <c r="E70" s="1"/>
      <c r="F70" s="1"/>
      <c r="G70" s="1"/>
      <c r="H70" s="157"/>
      <c r="I70" s="157"/>
      <c r="J70" s="102">
        <f t="shared" si="2"/>
        <v>0</v>
      </c>
      <c r="K70" s="103"/>
      <c r="L70" s="104"/>
      <c r="M70" s="105"/>
      <c r="N70" s="105"/>
      <c r="O70" s="105"/>
      <c r="P70" s="105">
        <f t="shared" ref="P70:P78" si="40">I70+M70+O70</f>
        <v>0</v>
      </c>
      <c r="Q70" s="105"/>
      <c r="R70" s="107"/>
      <c r="S70" s="107"/>
      <c r="T70" s="107"/>
      <c r="U70" s="122"/>
      <c r="V70" s="84"/>
      <c r="W70" s="85"/>
      <c r="X70" s="86"/>
      <c r="Y70" s="87"/>
    </row>
    <row r="71" spans="2:25" ht="15.75" customHeight="1" x14ac:dyDescent="0.3">
      <c r="B71" s="24">
        <v>51</v>
      </c>
      <c r="C71" s="29" t="s">
        <v>49</v>
      </c>
      <c r="D71" s="2">
        <v>7122</v>
      </c>
      <c r="E71" s="2" t="s">
        <v>12</v>
      </c>
      <c r="F71" s="147">
        <f>AE35</f>
        <v>25.780190667335681</v>
      </c>
      <c r="G71" s="2">
        <v>4</v>
      </c>
      <c r="H71" s="140">
        <f>F71*Z36</f>
        <v>4281.6600000000017</v>
      </c>
      <c r="I71" s="140">
        <f t="shared" ref="I71:I72" si="41">G71*H71</f>
        <v>17126.640000000007</v>
      </c>
      <c r="J71" s="105">
        <f t="shared" ref="J71:J78" si="42">H71-(H71*0.195)</f>
        <v>3446.7363000000014</v>
      </c>
      <c r="K71" s="108">
        <f>H71/T71</f>
        <v>1.2236810517290659</v>
      </c>
      <c r="L71" s="104"/>
      <c r="M71" s="105"/>
      <c r="N71" s="105"/>
      <c r="O71" s="105"/>
      <c r="P71" s="105">
        <f t="shared" si="40"/>
        <v>17126.640000000007</v>
      </c>
      <c r="Q71" s="105">
        <f t="shared" ref="Q71:Q72" si="43">(H71+L71+N71)-((H71+L71+N71)*0.195)</f>
        <v>3446.7363000000014</v>
      </c>
      <c r="R71" s="109">
        <v>21.14</v>
      </c>
      <c r="S71" s="104">
        <v>2</v>
      </c>
      <c r="T71" s="105">
        <v>3499</v>
      </c>
      <c r="U71" s="117">
        <f>S71*T71</f>
        <v>6998</v>
      </c>
      <c r="V71" s="84">
        <v>2592</v>
      </c>
      <c r="W71" s="85">
        <f t="shared" ref="W71:W72" si="44">(T71/V71-1)*100</f>
        <v>34.992283950617285</v>
      </c>
      <c r="X71" s="86"/>
      <c r="Y71" s="87"/>
    </row>
    <row r="72" spans="2:25" ht="15.75" customHeight="1" x14ac:dyDescent="0.3">
      <c r="B72" s="24">
        <v>52</v>
      </c>
      <c r="C72" s="24" t="s">
        <v>48</v>
      </c>
      <c r="D72" s="2">
        <v>7213</v>
      </c>
      <c r="E72" s="2" t="s">
        <v>13</v>
      </c>
      <c r="F72" s="147">
        <f>AF35</f>
        <v>29.408513798294035</v>
      </c>
      <c r="G72" s="2">
        <v>1</v>
      </c>
      <c r="H72" s="140">
        <f>F72*Z36</f>
        <v>4884.264000000001</v>
      </c>
      <c r="I72" s="140">
        <f t="shared" si="41"/>
        <v>4884.264000000001</v>
      </c>
      <c r="J72" s="105">
        <f t="shared" si="42"/>
        <v>3931.8325200000008</v>
      </c>
      <c r="K72" s="108">
        <f>H72/T72</f>
        <v>1.2235130260521045</v>
      </c>
      <c r="L72" s="104"/>
      <c r="M72" s="105"/>
      <c r="N72" s="105"/>
      <c r="O72" s="105"/>
      <c r="P72" s="105">
        <f t="shared" si="40"/>
        <v>4884.264000000001</v>
      </c>
      <c r="Q72" s="105">
        <f t="shared" si="43"/>
        <v>3931.8325200000008</v>
      </c>
      <c r="R72" s="109">
        <v>24.12</v>
      </c>
      <c r="S72" s="104">
        <v>1</v>
      </c>
      <c r="T72" s="105">
        <v>3992</v>
      </c>
      <c r="U72" s="117">
        <f>S72*T72</f>
        <v>3992</v>
      </c>
      <c r="V72" s="84">
        <v>2957</v>
      </c>
      <c r="W72" s="85">
        <f t="shared" si="44"/>
        <v>35.001690902942158</v>
      </c>
      <c r="X72" s="86"/>
      <c r="Y72" s="87"/>
    </row>
    <row r="73" spans="2:25" ht="15.75" customHeight="1" x14ac:dyDescent="0.3">
      <c r="B73" s="24"/>
      <c r="C73" s="159" t="s">
        <v>37</v>
      </c>
      <c r="D73" s="3"/>
      <c r="E73" s="3"/>
      <c r="F73" s="3"/>
      <c r="G73" s="3">
        <f>SUM(G71:G72)</f>
        <v>5</v>
      </c>
      <c r="H73" s="143"/>
      <c r="I73" s="143">
        <f>SUM(I71:I72)</f>
        <v>22010.90400000001</v>
      </c>
      <c r="J73" s="119">
        <f t="shared" si="42"/>
        <v>0</v>
      </c>
      <c r="K73" s="123">
        <f>I73/U73</f>
        <v>2.0028120109190182</v>
      </c>
      <c r="L73" s="120"/>
      <c r="M73" s="119"/>
      <c r="N73" s="119"/>
      <c r="O73" s="119"/>
      <c r="P73" s="119">
        <f t="shared" si="40"/>
        <v>22010.90400000001</v>
      </c>
      <c r="Q73" s="119"/>
      <c r="R73" s="120"/>
      <c r="S73" s="120">
        <f>SUM(S71:S72)</f>
        <v>3</v>
      </c>
      <c r="T73" s="120"/>
      <c r="U73" s="121">
        <f>SUM(U71:U72)</f>
        <v>10990</v>
      </c>
      <c r="V73" s="84"/>
      <c r="W73" s="85"/>
      <c r="X73" s="86"/>
      <c r="Y73" s="87"/>
    </row>
    <row r="74" spans="2:25" ht="15.75" customHeight="1" x14ac:dyDescent="0.3">
      <c r="B74" s="24"/>
      <c r="C74" s="159" t="s">
        <v>70</v>
      </c>
      <c r="D74" s="3"/>
      <c r="E74" s="3"/>
      <c r="F74" s="3"/>
      <c r="G74" s="3"/>
      <c r="H74" s="143"/>
      <c r="I74" s="160"/>
      <c r="J74" s="121">
        <f t="shared" si="42"/>
        <v>0</v>
      </c>
      <c r="K74" s="123"/>
      <c r="L74" s="120"/>
      <c r="M74" s="119"/>
      <c r="N74" s="119"/>
      <c r="O74" s="119"/>
      <c r="P74" s="119">
        <f t="shared" si="40"/>
        <v>0</v>
      </c>
      <c r="Q74" s="119"/>
      <c r="R74" s="120"/>
      <c r="S74" s="120"/>
      <c r="T74" s="120"/>
      <c r="U74" s="121"/>
      <c r="V74" s="84"/>
      <c r="W74" s="85"/>
      <c r="X74" s="86"/>
      <c r="Y74" s="87"/>
    </row>
    <row r="75" spans="2:25" ht="15.75" customHeight="1" x14ac:dyDescent="0.3">
      <c r="B75" s="24">
        <v>53</v>
      </c>
      <c r="C75" s="24" t="s">
        <v>20</v>
      </c>
      <c r="D75" s="2">
        <v>7233</v>
      </c>
      <c r="E75" s="2" t="s">
        <v>12</v>
      </c>
      <c r="F75" s="147">
        <f>AE35</f>
        <v>25.780190667335681</v>
      </c>
      <c r="G75" s="2">
        <v>1</v>
      </c>
      <c r="H75" s="140">
        <f>F75*Z36</f>
        <v>4281.6600000000017</v>
      </c>
      <c r="I75" s="161">
        <f>G75*H75</f>
        <v>4281.6600000000017</v>
      </c>
      <c r="J75" s="117">
        <f t="shared" si="42"/>
        <v>3446.7363000000014</v>
      </c>
      <c r="K75" s="108">
        <v>1</v>
      </c>
      <c r="L75" s="104"/>
      <c r="M75" s="105"/>
      <c r="N75" s="105"/>
      <c r="O75" s="105"/>
      <c r="P75" s="105">
        <f t="shared" si="40"/>
        <v>4281.6600000000017</v>
      </c>
      <c r="Q75" s="105">
        <f>(H75+L75+N75)-((H75+L75+N75)*0.195)</f>
        <v>3446.7363000000014</v>
      </c>
      <c r="R75" s="107"/>
      <c r="S75" s="107"/>
      <c r="T75" s="107"/>
      <c r="U75" s="122"/>
      <c r="V75" s="84"/>
      <c r="W75" s="85"/>
      <c r="X75" s="86"/>
      <c r="Y75" s="87"/>
    </row>
    <row r="76" spans="2:25" ht="15.75" customHeight="1" x14ac:dyDescent="0.3">
      <c r="B76" s="24"/>
      <c r="C76" s="159" t="s">
        <v>37</v>
      </c>
      <c r="D76" s="2"/>
      <c r="E76" s="2"/>
      <c r="F76" s="2"/>
      <c r="G76" s="3">
        <f>G75</f>
        <v>1</v>
      </c>
      <c r="H76" s="140"/>
      <c r="I76" s="160">
        <f>I75</f>
        <v>4281.6600000000017</v>
      </c>
      <c r="J76" s="121">
        <f t="shared" si="42"/>
        <v>0</v>
      </c>
      <c r="K76" s="108">
        <v>1</v>
      </c>
      <c r="L76" s="104"/>
      <c r="M76" s="105"/>
      <c r="N76" s="105"/>
      <c r="O76" s="105"/>
      <c r="P76" s="119">
        <f t="shared" si="40"/>
        <v>4281.6600000000017</v>
      </c>
      <c r="Q76" s="119"/>
      <c r="R76" s="107"/>
      <c r="S76" s="124">
        <f>S73+S69+S58+S29</f>
        <v>92.95</v>
      </c>
      <c r="T76" s="119"/>
      <c r="U76" s="121">
        <f>U73+U69+U58+U29</f>
        <v>344020.75</v>
      </c>
      <c r="V76" s="84">
        <v>279921</v>
      </c>
      <c r="W76" s="125" t="s">
        <v>64</v>
      </c>
      <c r="X76" s="126"/>
      <c r="Y76" s="87"/>
    </row>
    <row r="77" spans="2:25" ht="15.75" customHeight="1" x14ac:dyDescent="0.3">
      <c r="B77" s="24"/>
      <c r="C77" s="159" t="s">
        <v>71</v>
      </c>
      <c r="D77" s="3"/>
      <c r="E77" s="3"/>
      <c r="F77" s="3"/>
      <c r="G77" s="3"/>
      <c r="H77" s="143"/>
      <c r="I77" s="160"/>
      <c r="J77" s="121">
        <f t="shared" si="42"/>
        <v>0</v>
      </c>
      <c r="K77" s="108">
        <v>1</v>
      </c>
      <c r="L77" s="104"/>
      <c r="M77" s="105"/>
      <c r="N77" s="105"/>
      <c r="O77" s="105"/>
      <c r="P77" s="105">
        <f t="shared" si="40"/>
        <v>0</v>
      </c>
      <c r="Q77" s="105"/>
      <c r="R77" s="107"/>
      <c r="S77" s="119"/>
      <c r="T77" s="119"/>
      <c r="U77" s="119"/>
      <c r="V77" s="127">
        <v>314555</v>
      </c>
      <c r="W77" s="128" t="s">
        <v>65</v>
      </c>
      <c r="X77" s="128"/>
      <c r="Y77" s="128"/>
    </row>
    <row r="78" spans="2:25" ht="15.75" customHeight="1" x14ac:dyDescent="0.3">
      <c r="B78" s="24">
        <v>54</v>
      </c>
      <c r="C78" s="1" t="s">
        <v>72</v>
      </c>
      <c r="D78" s="2">
        <v>8163</v>
      </c>
      <c r="E78" s="2" t="s">
        <v>23</v>
      </c>
      <c r="F78" s="147">
        <f>AD35</f>
        <v>22.915725037631713</v>
      </c>
      <c r="G78" s="2">
        <v>4</v>
      </c>
      <c r="H78" s="140">
        <f>Z36*F78</f>
        <v>3805.9200000000005</v>
      </c>
      <c r="I78" s="161">
        <f>G78*H78</f>
        <v>15223.680000000002</v>
      </c>
      <c r="J78" s="117">
        <f t="shared" si="42"/>
        <v>3063.7656000000006</v>
      </c>
      <c r="K78" s="108">
        <v>1</v>
      </c>
      <c r="L78" s="105"/>
      <c r="M78" s="105"/>
      <c r="N78" s="105"/>
      <c r="O78" s="105"/>
      <c r="P78" s="105">
        <f t="shared" si="40"/>
        <v>15223.680000000002</v>
      </c>
      <c r="Q78" s="105">
        <f>(H78+L78+N78)-((H78+L78+N78)*0.195)</f>
        <v>3063.7656000000006</v>
      </c>
      <c r="R78" s="107"/>
      <c r="S78" s="129"/>
      <c r="T78" s="129"/>
      <c r="U78" s="129"/>
      <c r="V78" s="130"/>
      <c r="W78" s="131"/>
      <c r="X78" s="131"/>
      <c r="Y78" s="87"/>
    </row>
    <row r="79" spans="2:25" ht="15.75" customHeight="1" x14ac:dyDescent="0.3">
      <c r="B79" s="1"/>
      <c r="C79" s="17" t="s">
        <v>37</v>
      </c>
      <c r="D79" s="1"/>
      <c r="E79" s="1"/>
      <c r="F79" s="1"/>
      <c r="G79" s="3">
        <f>G78</f>
        <v>4</v>
      </c>
      <c r="H79" s="143"/>
      <c r="I79" s="160">
        <f>I78</f>
        <v>15223.680000000002</v>
      </c>
      <c r="J79" s="121"/>
      <c r="K79" s="108">
        <v>1</v>
      </c>
      <c r="L79" s="104"/>
      <c r="M79" s="105"/>
      <c r="N79" s="105"/>
      <c r="O79" s="105"/>
      <c r="P79" s="119">
        <f>P78</f>
        <v>15223.680000000002</v>
      </c>
      <c r="Q79" s="119"/>
      <c r="R79" s="107"/>
      <c r="S79" s="129"/>
      <c r="T79" s="129"/>
      <c r="U79" s="129"/>
      <c r="V79" s="130"/>
      <c r="W79" s="131"/>
      <c r="X79" s="131"/>
      <c r="Y79" s="87"/>
    </row>
    <row r="80" spans="2:25" ht="15.75" customHeight="1" x14ac:dyDescent="0.3">
      <c r="B80" s="24"/>
      <c r="C80" s="159"/>
      <c r="D80" s="3"/>
      <c r="E80" s="3"/>
      <c r="F80" s="3"/>
      <c r="G80" s="3"/>
      <c r="H80" s="3"/>
      <c r="I80" s="162"/>
      <c r="J80" s="132"/>
      <c r="K80" s="108"/>
      <c r="L80" s="104"/>
      <c r="M80" s="104"/>
      <c r="N80" s="104"/>
      <c r="O80" s="104"/>
      <c r="P80" s="104">
        <f>I80+M80+O80</f>
        <v>0</v>
      </c>
      <c r="Q80" s="104"/>
      <c r="R80" s="107"/>
      <c r="S80" s="129"/>
      <c r="T80" s="129"/>
      <c r="U80" s="129"/>
      <c r="V80" s="130"/>
      <c r="W80" s="131"/>
      <c r="X80" s="131"/>
      <c r="Y80" s="87"/>
    </row>
    <row r="81" spans="2:25" ht="15.75" customHeight="1" x14ac:dyDescent="0.3">
      <c r="B81" s="1"/>
      <c r="C81" s="1"/>
      <c r="D81" s="1"/>
      <c r="E81" s="1"/>
      <c r="F81" s="1"/>
      <c r="G81" s="1"/>
      <c r="H81" s="1"/>
      <c r="I81" s="163"/>
      <c r="J81" s="122"/>
      <c r="K81" s="108"/>
      <c r="L81" s="104"/>
      <c r="M81" s="104"/>
      <c r="N81" s="104"/>
      <c r="O81" s="104"/>
      <c r="P81" s="104">
        <f>I81+M81+O81</f>
        <v>0</v>
      </c>
      <c r="Q81" s="104"/>
      <c r="R81" s="107"/>
      <c r="S81" s="129"/>
      <c r="T81" s="129"/>
      <c r="U81" s="129"/>
      <c r="V81" s="133"/>
      <c r="W81" s="87"/>
      <c r="X81" s="87"/>
      <c r="Y81" s="87"/>
    </row>
    <row r="82" spans="2:25" ht="15.75" customHeight="1" x14ac:dyDescent="0.3">
      <c r="B82" s="1"/>
      <c r="C82" s="17" t="s">
        <v>36</v>
      </c>
      <c r="D82" s="1"/>
      <c r="E82" s="1"/>
      <c r="F82" s="1"/>
      <c r="G82" s="164">
        <f>G29+G37+G41+G49+G57+G69+G73+G76+G79</f>
        <v>102.95</v>
      </c>
      <c r="H82" s="17"/>
      <c r="I82" s="160">
        <f>I29+I58+I69+I73+I76+I79</f>
        <v>459291.17290277779</v>
      </c>
      <c r="J82" s="121"/>
      <c r="K82" s="108">
        <f>I82/U76</f>
        <v>1.3350682274333097</v>
      </c>
      <c r="L82" s="104"/>
      <c r="M82" s="119">
        <f>SUM(M8:M81)</f>
        <v>9972.6439999999784</v>
      </c>
      <c r="N82" s="119"/>
      <c r="O82" s="119">
        <f>SUM(O6:O81)</f>
        <v>17051.222140000005</v>
      </c>
      <c r="P82" s="119">
        <f>I82+M82+O82</f>
        <v>486315.03904277779</v>
      </c>
      <c r="Q82" s="119"/>
      <c r="R82" s="107"/>
      <c r="S82" s="129"/>
      <c r="T82" s="129"/>
      <c r="U82" s="129"/>
      <c r="V82" s="133"/>
      <c r="W82" s="87"/>
      <c r="X82" s="87"/>
      <c r="Y82" s="87"/>
    </row>
    <row r="83" spans="2:25" ht="15.75" customHeight="1" x14ac:dyDescent="0.25">
      <c r="B83" s="1"/>
      <c r="C83" s="1"/>
      <c r="D83" s="1"/>
      <c r="E83" s="1"/>
      <c r="F83" s="1"/>
      <c r="G83" s="1"/>
      <c r="H83" s="1"/>
      <c r="I83" s="163"/>
      <c r="J83" s="134"/>
      <c r="K83" s="135"/>
      <c r="L83" s="84"/>
      <c r="M83" s="84"/>
      <c r="N83" s="84"/>
      <c r="O83" s="84"/>
      <c r="P83" s="84"/>
      <c r="Q83" s="84"/>
      <c r="R83" s="136"/>
      <c r="S83" s="133"/>
      <c r="T83" s="133"/>
      <c r="U83" s="133"/>
      <c r="V83" s="133"/>
      <c r="W83" s="87"/>
      <c r="X83" s="87"/>
      <c r="Y83" s="87"/>
    </row>
    <row r="84" spans="2:25" ht="15.75" customHeight="1" x14ac:dyDescent="0.25">
      <c r="B84" s="155"/>
      <c r="C84" s="155"/>
      <c r="D84" s="155"/>
      <c r="E84" s="155"/>
      <c r="F84" s="165"/>
      <c r="G84" s="165"/>
      <c r="H84" s="165"/>
      <c r="I84" s="165"/>
      <c r="J84" s="133"/>
      <c r="K84" s="133"/>
      <c r="L84" s="133"/>
      <c r="M84" s="133"/>
      <c r="N84" s="133"/>
      <c r="O84" s="133"/>
      <c r="P84" s="137">
        <f>P79+P76+P73+P69+P58+P29</f>
        <v>486315.03904277785</v>
      </c>
      <c r="Q84" s="137"/>
      <c r="R84" s="133"/>
      <c r="S84" s="133"/>
      <c r="T84" s="133"/>
      <c r="U84" s="133"/>
      <c r="V84" s="133"/>
      <c r="W84" s="87"/>
      <c r="X84" s="87"/>
      <c r="Y84" s="87"/>
    </row>
    <row r="85" spans="2:25" ht="15.75" customHeight="1" x14ac:dyDescent="0.25">
      <c r="B85" s="155"/>
      <c r="C85" s="155" t="s">
        <v>103</v>
      </c>
      <c r="D85" s="155"/>
      <c r="E85" s="155"/>
      <c r="F85" s="155"/>
      <c r="G85" s="165"/>
      <c r="H85" s="165"/>
      <c r="I85" s="165" t="s">
        <v>104</v>
      </c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 t="s">
        <v>45</v>
      </c>
      <c r="U85" s="133"/>
      <c r="V85" s="133"/>
      <c r="W85" s="87"/>
      <c r="X85" s="87"/>
      <c r="Y85" s="87"/>
    </row>
    <row r="86" spans="2:25" ht="15.75" customHeight="1" x14ac:dyDescent="0.25">
      <c r="B86" s="155"/>
      <c r="C86" s="155"/>
      <c r="D86" s="155"/>
      <c r="E86" s="155"/>
      <c r="F86" s="155"/>
      <c r="G86" s="155"/>
      <c r="H86" s="155"/>
      <c r="I86" s="155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3"/>
      <c r="W86" s="87"/>
      <c r="X86" s="87"/>
      <c r="Y86" s="87"/>
    </row>
  </sheetData>
  <pageMargins left="0.7" right="0.7" top="0.75" bottom="0.75" header="0.3" footer="0.3"/>
  <pageSetup paperSize="9"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2018-12-05T13:44:17Z</dcterms:modified>
</cp:coreProperties>
</file>