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05" windowWidth="14805" windowHeight="6210" firstSheet="4" activeTab="5"/>
  </bookViews>
  <sheets>
    <sheet name="графік стр тариф" sheetId="1" r:id="rId1"/>
    <sheet name="січ-берез" sheetId="3" r:id="rId2"/>
    <sheet name="9 місяців" sheetId="4" r:id="rId3"/>
    <sheet name="І-е півріччя" sheetId="5" r:id="rId4"/>
    <sheet name="Лист1" sheetId="9" r:id="rId5"/>
    <sheet name="план на 2019" sheetId="12" r:id="rId6"/>
  </sheets>
  <calcPr calcId="144525"/>
</workbook>
</file>

<file path=xl/calcChain.xml><?xml version="1.0" encoding="utf-8"?>
<calcChain xmlns="http://schemas.openxmlformats.org/spreadsheetml/2006/main">
  <c r="G90" i="12" l="1"/>
  <c r="K90" i="12"/>
  <c r="P90" i="12"/>
  <c r="U90" i="12"/>
  <c r="G91" i="12"/>
  <c r="K91" i="12"/>
  <c r="P91" i="12"/>
  <c r="U91" i="12"/>
  <c r="G23" i="12"/>
  <c r="F23" i="12"/>
  <c r="E23" i="12"/>
  <c r="D23" i="12"/>
  <c r="E22" i="12"/>
  <c r="F22" i="12"/>
  <c r="D30" i="12"/>
  <c r="D27" i="12"/>
  <c r="L91" i="12" l="1"/>
  <c r="L90" i="12"/>
  <c r="Q90" i="12" s="1"/>
  <c r="V90" i="12" s="1"/>
  <c r="Q91" i="12"/>
  <c r="V91" i="12" s="1"/>
  <c r="F83" i="12"/>
  <c r="E83" i="12"/>
  <c r="D83" i="12"/>
  <c r="E56" i="12" l="1"/>
  <c r="D56" i="12"/>
  <c r="G20" i="12"/>
  <c r="L20" i="12" s="1"/>
  <c r="U88" i="12" l="1"/>
  <c r="U87" i="12"/>
  <c r="U86" i="12"/>
  <c r="U85" i="12"/>
  <c r="U84" i="12"/>
  <c r="U83" i="12"/>
  <c r="U82" i="12"/>
  <c r="U81" i="12"/>
  <c r="U78" i="12"/>
  <c r="U77" i="12"/>
  <c r="U76" i="12"/>
  <c r="U75" i="12"/>
  <c r="U74" i="12"/>
  <c r="U73" i="12"/>
  <c r="U72" i="12"/>
  <c r="U71" i="12"/>
  <c r="U70" i="12"/>
  <c r="U69" i="12"/>
  <c r="U68" i="12"/>
  <c r="U67" i="12"/>
  <c r="U66" i="12"/>
  <c r="U65" i="12"/>
  <c r="U64" i="12"/>
  <c r="U63" i="12"/>
  <c r="U60" i="12"/>
  <c r="U59" i="12"/>
  <c r="U58" i="12"/>
  <c r="U57" i="12"/>
  <c r="U55" i="12"/>
  <c r="U54" i="12"/>
  <c r="U51" i="12"/>
  <c r="U50" i="12"/>
  <c r="U49" i="12"/>
  <c r="U48" i="12"/>
  <c r="U47" i="12"/>
  <c r="U46" i="12"/>
  <c r="U45" i="12"/>
  <c r="U44" i="12"/>
  <c r="U43" i="12"/>
  <c r="U42" i="12"/>
  <c r="U41" i="12"/>
  <c r="U40" i="12"/>
  <c r="U37" i="12"/>
  <c r="U36" i="12"/>
  <c r="U35" i="12"/>
  <c r="U34" i="12"/>
  <c r="U33" i="12"/>
  <c r="U32" i="12"/>
  <c r="U31" i="12"/>
  <c r="U29" i="12"/>
  <c r="U28" i="12"/>
  <c r="U21" i="12"/>
  <c r="U20" i="12"/>
  <c r="U18" i="12"/>
  <c r="U17" i="12"/>
  <c r="U15" i="12"/>
  <c r="U14" i="12"/>
  <c r="U13" i="12"/>
  <c r="U12" i="12"/>
  <c r="U10" i="12"/>
  <c r="U9" i="12"/>
  <c r="U8" i="12"/>
  <c r="U7" i="12"/>
  <c r="U6" i="12"/>
  <c r="T11" i="12" l="1"/>
  <c r="S11" i="12" l="1"/>
  <c r="R11" i="12" l="1"/>
  <c r="T89" i="12"/>
  <c r="S89" i="12"/>
  <c r="R89" i="12"/>
  <c r="U89" i="12" l="1"/>
  <c r="U11" i="12"/>
  <c r="O89" i="12"/>
  <c r="N89" i="12"/>
  <c r="M89" i="12"/>
  <c r="J89" i="12"/>
  <c r="I89" i="12"/>
  <c r="H89" i="12"/>
  <c r="F89" i="12"/>
  <c r="E89" i="12"/>
  <c r="D89" i="12"/>
  <c r="P88" i="12"/>
  <c r="K88" i="12"/>
  <c r="G88" i="12"/>
  <c r="P87" i="12"/>
  <c r="K87" i="12"/>
  <c r="G87" i="12"/>
  <c r="P86" i="12"/>
  <c r="K86" i="12"/>
  <c r="G86" i="12"/>
  <c r="P85" i="12"/>
  <c r="K85" i="12"/>
  <c r="G85" i="12"/>
  <c r="P84" i="12"/>
  <c r="K84" i="12"/>
  <c r="G84" i="12"/>
  <c r="P83" i="12"/>
  <c r="K83" i="12"/>
  <c r="G83" i="12"/>
  <c r="P82" i="12"/>
  <c r="K82" i="12"/>
  <c r="G82" i="12"/>
  <c r="P81" i="12"/>
  <c r="K81" i="12"/>
  <c r="G81" i="12"/>
  <c r="T80" i="12"/>
  <c r="T79" i="12" s="1"/>
  <c r="S80" i="12"/>
  <c r="S79" i="12" s="1"/>
  <c r="R80" i="12"/>
  <c r="O80" i="12"/>
  <c r="O79" i="12" s="1"/>
  <c r="N80" i="12"/>
  <c r="M80" i="12"/>
  <c r="M79" i="12" s="1"/>
  <c r="J80" i="12"/>
  <c r="J79" i="12" s="1"/>
  <c r="I80" i="12"/>
  <c r="H80" i="12"/>
  <c r="F80" i="12"/>
  <c r="F79" i="12" s="1"/>
  <c r="E80" i="12"/>
  <c r="E79" i="12" s="1"/>
  <c r="D80" i="12"/>
  <c r="I79" i="12"/>
  <c r="P78" i="12"/>
  <c r="K78" i="12"/>
  <c r="G78" i="12"/>
  <c r="P77" i="12"/>
  <c r="K77" i="12"/>
  <c r="G77" i="12"/>
  <c r="P76" i="12"/>
  <c r="K76" i="12"/>
  <c r="G76" i="12"/>
  <c r="P75" i="12"/>
  <c r="K75" i="12"/>
  <c r="G75" i="12"/>
  <c r="P74" i="12"/>
  <c r="K74" i="12"/>
  <c r="G74" i="12"/>
  <c r="P73" i="12"/>
  <c r="K73" i="12"/>
  <c r="G73" i="12"/>
  <c r="P72" i="12"/>
  <c r="K72" i="12"/>
  <c r="G72" i="12"/>
  <c r="P71" i="12"/>
  <c r="K71" i="12"/>
  <c r="G71" i="12"/>
  <c r="P70" i="12"/>
  <c r="K70" i="12"/>
  <c r="G70" i="12"/>
  <c r="P69" i="12"/>
  <c r="K69" i="12"/>
  <c r="G69" i="12"/>
  <c r="P68" i="12"/>
  <c r="K68" i="12"/>
  <c r="G68" i="12"/>
  <c r="P67" i="12"/>
  <c r="K67" i="12"/>
  <c r="G67" i="12"/>
  <c r="P66" i="12"/>
  <c r="K66" i="12"/>
  <c r="G66" i="12"/>
  <c r="P65" i="12"/>
  <c r="K65" i="12"/>
  <c r="G65" i="12"/>
  <c r="P64" i="12"/>
  <c r="K64" i="12"/>
  <c r="G64" i="12"/>
  <c r="P63" i="12"/>
  <c r="K63" i="12"/>
  <c r="G63" i="12"/>
  <c r="T62" i="12"/>
  <c r="T61" i="12" s="1"/>
  <c r="S62" i="12"/>
  <c r="S61" i="12" s="1"/>
  <c r="R62" i="12"/>
  <c r="O62" i="12"/>
  <c r="O61" i="12" s="1"/>
  <c r="N62" i="12"/>
  <c r="M62" i="12"/>
  <c r="M61" i="12" s="1"/>
  <c r="J62" i="12"/>
  <c r="I62" i="12"/>
  <c r="I61" i="12" s="1"/>
  <c r="H62" i="12"/>
  <c r="F62" i="12"/>
  <c r="F61" i="12" s="1"/>
  <c r="E62" i="12"/>
  <c r="D62" i="12"/>
  <c r="D61" i="12" s="1"/>
  <c r="R61" i="12"/>
  <c r="N61" i="12"/>
  <c r="J61" i="12"/>
  <c r="H61" i="12"/>
  <c r="E61" i="12"/>
  <c r="P60" i="12"/>
  <c r="K60" i="12"/>
  <c r="G60" i="12"/>
  <c r="P59" i="12"/>
  <c r="K59" i="12"/>
  <c r="G59" i="12"/>
  <c r="P58" i="12"/>
  <c r="K58" i="12"/>
  <c r="G58" i="12"/>
  <c r="P57" i="12"/>
  <c r="K57" i="12"/>
  <c r="G57" i="12"/>
  <c r="P55" i="12"/>
  <c r="K55" i="12"/>
  <c r="G55" i="12"/>
  <c r="P54" i="12"/>
  <c r="K54" i="12"/>
  <c r="G54" i="12"/>
  <c r="T53" i="12"/>
  <c r="T52" i="12" s="1"/>
  <c r="S53" i="12"/>
  <c r="S52" i="12" s="1"/>
  <c r="R53" i="12"/>
  <c r="O53" i="12"/>
  <c r="O52" i="12" s="1"/>
  <c r="N53" i="12"/>
  <c r="M53" i="12"/>
  <c r="M52" i="12" s="1"/>
  <c r="J53" i="12"/>
  <c r="J52" i="12" s="1"/>
  <c r="I53" i="12"/>
  <c r="I52" i="12" s="1"/>
  <c r="H53" i="12"/>
  <c r="F53" i="12"/>
  <c r="E53" i="12"/>
  <c r="D53" i="12"/>
  <c r="E52" i="12"/>
  <c r="P51" i="12"/>
  <c r="K51" i="12"/>
  <c r="G51" i="12"/>
  <c r="P50" i="12"/>
  <c r="K50" i="12"/>
  <c r="G50" i="12"/>
  <c r="P49" i="12"/>
  <c r="K49" i="12"/>
  <c r="G49" i="12"/>
  <c r="P48" i="12"/>
  <c r="K48" i="12"/>
  <c r="G48" i="12"/>
  <c r="P47" i="12"/>
  <c r="K47" i="12"/>
  <c r="G47" i="12"/>
  <c r="P46" i="12"/>
  <c r="K46" i="12"/>
  <c r="G46" i="12"/>
  <c r="P45" i="12"/>
  <c r="K45" i="12"/>
  <c r="G45" i="12"/>
  <c r="P44" i="12"/>
  <c r="K44" i="12"/>
  <c r="G44" i="12"/>
  <c r="P43" i="12"/>
  <c r="K43" i="12"/>
  <c r="G43" i="12"/>
  <c r="P42" i="12"/>
  <c r="K42" i="12"/>
  <c r="G42" i="12"/>
  <c r="P41" i="12"/>
  <c r="K41" i="12"/>
  <c r="G41" i="12"/>
  <c r="P40" i="12"/>
  <c r="K40" i="12"/>
  <c r="G40" i="12"/>
  <c r="T39" i="12"/>
  <c r="S39" i="12"/>
  <c r="R39" i="12"/>
  <c r="O39" i="12"/>
  <c r="N39" i="12"/>
  <c r="M39" i="12"/>
  <c r="J39" i="12"/>
  <c r="I39" i="12"/>
  <c r="H39" i="12"/>
  <c r="F39" i="12"/>
  <c r="E39" i="12"/>
  <c r="D39" i="12"/>
  <c r="P37" i="12"/>
  <c r="K37" i="12"/>
  <c r="G37" i="12"/>
  <c r="P36" i="12"/>
  <c r="K36" i="12"/>
  <c r="G36" i="12"/>
  <c r="P35" i="12"/>
  <c r="K35" i="12"/>
  <c r="G35" i="12"/>
  <c r="P34" i="12"/>
  <c r="K34" i="12"/>
  <c r="G34" i="12"/>
  <c r="P33" i="12"/>
  <c r="K33" i="12"/>
  <c r="G33" i="12"/>
  <c r="P32" i="12"/>
  <c r="K32" i="12"/>
  <c r="G32" i="12"/>
  <c r="P31" i="12"/>
  <c r="K31" i="12"/>
  <c r="G31" i="12"/>
  <c r="P29" i="12"/>
  <c r="K29" i="12"/>
  <c r="G29" i="12"/>
  <c r="P28" i="12"/>
  <c r="K28" i="12"/>
  <c r="G28" i="12"/>
  <c r="T27" i="12"/>
  <c r="T30" i="12" s="1"/>
  <c r="S27" i="12"/>
  <c r="S30" i="12" s="1"/>
  <c r="R27" i="12"/>
  <c r="R30" i="12" s="1"/>
  <c r="O27" i="12"/>
  <c r="O30" i="12" s="1"/>
  <c r="N27" i="12"/>
  <c r="N30" i="12" s="1"/>
  <c r="M27" i="12"/>
  <c r="M30" i="12" s="1"/>
  <c r="J27" i="12"/>
  <c r="J30" i="12" s="1"/>
  <c r="I27" i="12"/>
  <c r="I30" i="12" s="1"/>
  <c r="H27" i="12"/>
  <c r="H30" i="12" s="1"/>
  <c r="F27" i="12"/>
  <c r="F30" i="12" s="1"/>
  <c r="E27" i="12"/>
  <c r="E30" i="12" s="1"/>
  <c r="P21" i="12"/>
  <c r="K21" i="12"/>
  <c r="G21" i="12"/>
  <c r="P20" i="12"/>
  <c r="Q20" i="12" s="1"/>
  <c r="V20" i="12" s="1"/>
  <c r="P18" i="12"/>
  <c r="K18" i="12"/>
  <c r="L18" i="12" s="1"/>
  <c r="P17" i="12"/>
  <c r="K17" i="12"/>
  <c r="G17" i="12"/>
  <c r="P15" i="12"/>
  <c r="K15" i="12"/>
  <c r="G15" i="12"/>
  <c r="P14" i="12"/>
  <c r="K14" i="12"/>
  <c r="G14" i="12"/>
  <c r="P13" i="12"/>
  <c r="K13" i="12"/>
  <c r="G13" i="12"/>
  <c r="P12" i="12"/>
  <c r="K12" i="12"/>
  <c r="G12" i="12"/>
  <c r="O11" i="12"/>
  <c r="N11" i="12"/>
  <c r="M11" i="12"/>
  <c r="J11" i="12"/>
  <c r="I11" i="12"/>
  <c r="H11" i="12"/>
  <c r="F11" i="12"/>
  <c r="F5" i="12" s="1"/>
  <c r="E11" i="12"/>
  <c r="E5" i="12" s="1"/>
  <c r="D11" i="12"/>
  <c r="P10" i="12"/>
  <c r="K10" i="12"/>
  <c r="G10" i="12"/>
  <c r="P9" i="12"/>
  <c r="K9" i="12"/>
  <c r="G9" i="12"/>
  <c r="P8" i="12"/>
  <c r="K8" i="12"/>
  <c r="G8" i="12"/>
  <c r="P7" i="12"/>
  <c r="K7" i="12"/>
  <c r="G7" i="12"/>
  <c r="P6" i="12"/>
  <c r="K6" i="12"/>
  <c r="G6" i="12"/>
  <c r="L87" i="12" l="1"/>
  <c r="U30" i="12"/>
  <c r="P30" i="12"/>
  <c r="K30" i="12"/>
  <c r="G30" i="12"/>
  <c r="F56" i="12"/>
  <c r="F52" i="12" s="1"/>
  <c r="S25" i="12"/>
  <c r="S26" i="12"/>
  <c r="E25" i="12"/>
  <c r="E95" i="12" s="1"/>
  <c r="K27" i="12"/>
  <c r="J26" i="12"/>
  <c r="P27" i="12"/>
  <c r="U27" i="12"/>
  <c r="T26" i="12"/>
  <c r="L29" i="12"/>
  <c r="L31" i="12"/>
  <c r="Q31" i="12" s="1"/>
  <c r="V31" i="12" s="1"/>
  <c r="L35" i="12"/>
  <c r="Q35" i="12" s="1"/>
  <c r="V35" i="12" s="1"/>
  <c r="L40" i="12"/>
  <c r="Q40" i="12" s="1"/>
  <c r="V40" i="12" s="1"/>
  <c r="L42" i="12"/>
  <c r="L44" i="12"/>
  <c r="Q44" i="12" s="1"/>
  <c r="V44" i="12" s="1"/>
  <c r="L46" i="12"/>
  <c r="L48" i="12"/>
  <c r="Q48" i="12" s="1"/>
  <c r="V48" i="12" s="1"/>
  <c r="L50" i="12"/>
  <c r="K53" i="12"/>
  <c r="K56" i="12" s="1"/>
  <c r="P53" i="12"/>
  <c r="P56" i="12" s="1"/>
  <c r="U53" i="12"/>
  <c r="U56" i="12" s="1"/>
  <c r="L55" i="12"/>
  <c r="Q55" i="12" s="1"/>
  <c r="V55" i="12" s="1"/>
  <c r="L57" i="12"/>
  <c r="Q57" i="12" s="1"/>
  <c r="V57" i="12" s="1"/>
  <c r="L59" i="12"/>
  <c r="Q59" i="12" s="1"/>
  <c r="V59" i="12" s="1"/>
  <c r="G61" i="12"/>
  <c r="G62" i="12"/>
  <c r="K80" i="12"/>
  <c r="P80" i="12"/>
  <c r="U80" i="12"/>
  <c r="Q29" i="12"/>
  <c r="V29" i="12" s="1"/>
  <c r="I26" i="12"/>
  <c r="I25" i="12"/>
  <c r="M25" i="12"/>
  <c r="O26" i="12"/>
  <c r="E26" i="12"/>
  <c r="M26" i="12"/>
  <c r="L82" i="12"/>
  <c r="Q82" i="12" s="1"/>
  <c r="V82" i="12" s="1"/>
  <c r="L84" i="12"/>
  <c r="Q84" i="12" s="1"/>
  <c r="V84" i="12" s="1"/>
  <c r="L86" i="12"/>
  <c r="Q86" i="12" s="1"/>
  <c r="V86" i="12" s="1"/>
  <c r="L88" i="12"/>
  <c r="Q88" i="12" s="1"/>
  <c r="V88" i="12" s="1"/>
  <c r="G89" i="12"/>
  <c r="L6" i="12"/>
  <c r="L8" i="12"/>
  <c r="Q8" i="12" s="1"/>
  <c r="V8" i="12" s="1"/>
  <c r="L10" i="12"/>
  <c r="Q10" i="12" s="1"/>
  <c r="V10" i="12" s="1"/>
  <c r="K11" i="12"/>
  <c r="P11" i="12"/>
  <c r="L12" i="12"/>
  <c r="Q12" i="12" s="1"/>
  <c r="V12" i="12" s="1"/>
  <c r="L14" i="12"/>
  <c r="Q14" i="12" s="1"/>
  <c r="V14" i="12" s="1"/>
  <c r="L7" i="12"/>
  <c r="Q7" i="12" s="1"/>
  <c r="V7" i="12" s="1"/>
  <c r="L9" i="12"/>
  <c r="Q9" i="12" s="1"/>
  <c r="V9" i="12" s="1"/>
  <c r="G11" i="12"/>
  <c r="L13" i="12"/>
  <c r="L15" i="12"/>
  <c r="Q15" i="12" s="1"/>
  <c r="V15" i="12" s="1"/>
  <c r="L17" i="12"/>
  <c r="Q17" i="12" s="1"/>
  <c r="V17" i="12" s="1"/>
  <c r="L21" i="12"/>
  <c r="Q21" i="12" s="1"/>
  <c r="V21" i="12" s="1"/>
  <c r="G27" i="12"/>
  <c r="L34" i="12"/>
  <c r="Q34" i="12" s="1"/>
  <c r="V34" i="12" s="1"/>
  <c r="L36" i="12"/>
  <c r="K39" i="12"/>
  <c r="P39" i="12"/>
  <c r="U39" i="12"/>
  <c r="L41" i="12"/>
  <c r="Q41" i="12" s="1"/>
  <c r="V41" i="12" s="1"/>
  <c r="L43" i="12"/>
  <c r="Q43" i="12" s="1"/>
  <c r="V43" i="12" s="1"/>
  <c r="L45" i="12"/>
  <c r="Q45" i="12" s="1"/>
  <c r="V45" i="12" s="1"/>
  <c r="L47" i="12"/>
  <c r="Q47" i="12" s="1"/>
  <c r="V47" i="12" s="1"/>
  <c r="L49" i="12"/>
  <c r="Q49" i="12" s="1"/>
  <c r="V49" i="12" s="1"/>
  <c r="L51" i="12"/>
  <c r="Q51" i="12" s="1"/>
  <c r="V51" i="12" s="1"/>
  <c r="G53" i="12"/>
  <c r="L54" i="12"/>
  <c r="Q54" i="12" s="1"/>
  <c r="V54" i="12" s="1"/>
  <c r="L58" i="12"/>
  <c r="Q58" i="12" s="1"/>
  <c r="V58" i="12" s="1"/>
  <c r="L60" i="12"/>
  <c r="Q60" i="12" s="1"/>
  <c r="V60" i="12" s="1"/>
  <c r="K61" i="12"/>
  <c r="P61" i="12"/>
  <c r="U61" i="12"/>
  <c r="K62" i="12"/>
  <c r="P62" i="12"/>
  <c r="U62" i="12"/>
  <c r="L64" i="12"/>
  <c r="Q64" i="12" s="1"/>
  <c r="V64" i="12" s="1"/>
  <c r="L66" i="12"/>
  <c r="Q66" i="12" s="1"/>
  <c r="V66" i="12" s="1"/>
  <c r="L68" i="12"/>
  <c r="Q68" i="12" s="1"/>
  <c r="V68" i="12" s="1"/>
  <c r="L70" i="12"/>
  <c r="Q70" i="12" s="1"/>
  <c r="V70" i="12" s="1"/>
  <c r="L72" i="12"/>
  <c r="Q72" i="12" s="1"/>
  <c r="V72" i="12" s="1"/>
  <c r="L74" i="12"/>
  <c r="Q74" i="12" s="1"/>
  <c r="V74" i="12" s="1"/>
  <c r="L76" i="12"/>
  <c r="Q76" i="12" s="1"/>
  <c r="V76" i="12" s="1"/>
  <c r="L78" i="12"/>
  <c r="Q78" i="12" s="1"/>
  <c r="V78" i="12" s="1"/>
  <c r="G80" i="12"/>
  <c r="L81" i="12"/>
  <c r="Q81" i="12" s="1"/>
  <c r="V81" i="12" s="1"/>
  <c r="L83" i="12"/>
  <c r="L85" i="12"/>
  <c r="Q85" i="12" s="1"/>
  <c r="V85" i="12" s="1"/>
  <c r="Q87" i="12"/>
  <c r="V87" i="12" s="1"/>
  <c r="K89" i="12"/>
  <c r="P89" i="12"/>
  <c r="Q6" i="12"/>
  <c r="V6" i="12" s="1"/>
  <c r="Q42" i="12"/>
  <c r="V42" i="12" s="1"/>
  <c r="Q46" i="12"/>
  <c r="V46" i="12" s="1"/>
  <c r="Q50" i="12"/>
  <c r="V50" i="12" s="1"/>
  <c r="Q18" i="12"/>
  <c r="V18" i="12" s="1"/>
  <c r="Q36" i="12"/>
  <c r="V36" i="12" s="1"/>
  <c r="L28" i="12"/>
  <c r="L32" i="12"/>
  <c r="G39" i="12"/>
  <c r="D52" i="12"/>
  <c r="D26" i="12" s="1"/>
  <c r="H52" i="12"/>
  <c r="N52" i="12"/>
  <c r="N26" i="12" s="1"/>
  <c r="R52" i="12"/>
  <c r="L63" i="12"/>
  <c r="Q63" i="12" s="1"/>
  <c r="V63" i="12" s="1"/>
  <c r="L65" i="12"/>
  <c r="Q65" i="12" s="1"/>
  <c r="V65" i="12" s="1"/>
  <c r="L67" i="12"/>
  <c r="Q67" i="12" s="1"/>
  <c r="V67" i="12" s="1"/>
  <c r="L69" i="12"/>
  <c r="Q69" i="12" s="1"/>
  <c r="V69" i="12" s="1"/>
  <c r="L71" i="12"/>
  <c r="Q71" i="12" s="1"/>
  <c r="V71" i="12" s="1"/>
  <c r="L73" i="12"/>
  <c r="Q73" i="12" s="1"/>
  <c r="V73" i="12" s="1"/>
  <c r="L75" i="12"/>
  <c r="Q75" i="12" s="1"/>
  <c r="V75" i="12" s="1"/>
  <c r="L77" i="12"/>
  <c r="Q77" i="12" s="1"/>
  <c r="V77" i="12" s="1"/>
  <c r="L33" i="12"/>
  <c r="L37" i="12"/>
  <c r="Q83" i="12"/>
  <c r="V83" i="12" s="1"/>
  <c r="D79" i="12"/>
  <c r="G79" i="12" s="1"/>
  <c r="H79" i="12"/>
  <c r="K79" i="12" s="1"/>
  <c r="N79" i="12"/>
  <c r="P79" i="12" s="1"/>
  <c r="R79" i="12"/>
  <c r="U79" i="12" s="1"/>
  <c r="L39" i="12" l="1"/>
  <c r="L80" i="12"/>
  <c r="Q80" i="12" s="1"/>
  <c r="L27" i="12"/>
  <c r="L30" i="12"/>
  <c r="Q30" i="12" s="1"/>
  <c r="V30" i="12" s="1"/>
  <c r="Q39" i="12"/>
  <c r="V39" i="12" s="1"/>
  <c r="L61" i="12"/>
  <c r="Q61" i="12" s="1"/>
  <c r="L62" i="12"/>
  <c r="Q62" i="12" s="1"/>
  <c r="V62" i="12" s="1"/>
  <c r="F26" i="12"/>
  <c r="G26" i="12" s="1"/>
  <c r="F25" i="12"/>
  <c r="F95" i="12" s="1"/>
  <c r="L53" i="12"/>
  <c r="G56" i="12"/>
  <c r="Q13" i="12"/>
  <c r="V13" i="12" s="1"/>
  <c r="P26" i="12"/>
  <c r="L11" i="12"/>
  <c r="Q11" i="12"/>
  <c r="V11" i="12" s="1"/>
  <c r="L89" i="12"/>
  <c r="Q89" i="12" s="1"/>
  <c r="V89" i="12" s="1"/>
  <c r="L79" i="12"/>
  <c r="Q37" i="12"/>
  <c r="Q33" i="12"/>
  <c r="U52" i="12"/>
  <c r="R25" i="12"/>
  <c r="K52" i="12"/>
  <c r="H25" i="12"/>
  <c r="N25" i="12"/>
  <c r="G52" i="12"/>
  <c r="D25" i="12"/>
  <c r="D95" i="12" s="1"/>
  <c r="R26" i="12"/>
  <c r="U26" i="12" s="1"/>
  <c r="H26" i="12"/>
  <c r="K26" i="12" s="1"/>
  <c r="Q32" i="12"/>
  <c r="Q28" i="12"/>
  <c r="Q27" i="12"/>
  <c r="P52" i="12"/>
  <c r="Q53" i="12" l="1"/>
  <c r="L56" i="12"/>
  <c r="V37" i="12"/>
  <c r="V32" i="12"/>
  <c r="V28" i="12"/>
  <c r="V33" i="12"/>
  <c r="L26" i="12"/>
  <c r="Q26" i="12" s="1"/>
  <c r="V26" i="12" s="1"/>
  <c r="V27" i="12"/>
  <c r="L52" i="12"/>
  <c r="Q52" i="12" s="1"/>
  <c r="V61" i="12"/>
  <c r="G25" i="12"/>
  <c r="G95" i="12" s="1"/>
  <c r="V80" i="12"/>
  <c r="Q79" i="12"/>
  <c r="V53" i="12" l="1"/>
  <c r="Q56" i="12"/>
  <c r="V56" i="12" s="1"/>
  <c r="V52" i="12"/>
  <c r="V79" i="12"/>
  <c r="C2" i="9" l="1"/>
  <c r="O15" i="4" l="1"/>
  <c r="O26" i="4"/>
  <c r="O66" i="4"/>
  <c r="O65" i="4" s="1"/>
  <c r="O48" i="4"/>
  <c r="O47" i="4" s="1"/>
  <c r="O39" i="4"/>
  <c r="O38" i="4" s="1"/>
  <c r="P75" i="4"/>
  <c r="P74" i="4"/>
  <c r="P73" i="4"/>
  <c r="P72" i="4"/>
  <c r="P71" i="4"/>
  <c r="P70" i="4"/>
  <c r="P69" i="4"/>
  <c r="P68" i="4"/>
  <c r="P67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6" i="4"/>
  <c r="P45" i="4"/>
  <c r="P44" i="4"/>
  <c r="P43" i="4"/>
  <c r="P42" i="4"/>
  <c r="P41" i="4"/>
  <c r="P40" i="4"/>
  <c r="P37" i="4"/>
  <c r="P36" i="4"/>
  <c r="P35" i="4"/>
  <c r="P34" i="4"/>
  <c r="P33" i="4"/>
  <c r="P32" i="4"/>
  <c r="P31" i="4"/>
  <c r="P30" i="4"/>
  <c r="P29" i="4"/>
  <c r="P28" i="4"/>
  <c r="P27" i="4"/>
  <c r="Q27" i="4" s="1"/>
  <c r="P25" i="4"/>
  <c r="P24" i="4"/>
  <c r="P23" i="4"/>
  <c r="P22" i="4"/>
  <c r="P21" i="4"/>
  <c r="P20" i="4"/>
  <c r="P19" i="4"/>
  <c r="P18" i="4"/>
  <c r="P17" i="4"/>
  <c r="P16" i="4"/>
  <c r="P12" i="4"/>
  <c r="P11" i="4"/>
  <c r="P10" i="4"/>
  <c r="P9" i="4"/>
  <c r="P8" i="4"/>
  <c r="P7" i="4"/>
  <c r="P6" i="4"/>
  <c r="O5" i="4"/>
  <c r="O14" i="4" l="1"/>
  <c r="O13" i="4"/>
  <c r="K72" i="5"/>
  <c r="G72" i="5"/>
  <c r="K71" i="5"/>
  <c r="G71" i="5"/>
  <c r="K70" i="5"/>
  <c r="G70" i="5"/>
  <c r="K69" i="5"/>
  <c r="G69" i="5"/>
  <c r="K68" i="5"/>
  <c r="G68" i="5"/>
  <c r="K67" i="5"/>
  <c r="G67" i="5"/>
  <c r="K66" i="5"/>
  <c r="K65" i="5"/>
  <c r="G65" i="5"/>
  <c r="K64" i="5"/>
  <c r="G64" i="5"/>
  <c r="J63" i="5"/>
  <c r="J62" i="5" s="1"/>
  <c r="I63" i="5"/>
  <c r="I62" i="5" s="1"/>
  <c r="H63" i="5"/>
  <c r="F63" i="5"/>
  <c r="F62" i="5" s="1"/>
  <c r="E63" i="5"/>
  <c r="D63" i="5"/>
  <c r="D66" i="5" s="1"/>
  <c r="G66" i="5" s="1"/>
  <c r="L66" i="5" s="1"/>
  <c r="E62" i="5"/>
  <c r="L61" i="5"/>
  <c r="K60" i="5"/>
  <c r="G60" i="5"/>
  <c r="K59" i="5"/>
  <c r="G59" i="5"/>
  <c r="K58" i="5"/>
  <c r="G58" i="5"/>
  <c r="K57" i="5"/>
  <c r="G57" i="5"/>
  <c r="K56" i="5"/>
  <c r="G56" i="5"/>
  <c r="K55" i="5"/>
  <c r="G55" i="5"/>
  <c r="K54" i="5"/>
  <c r="G54" i="5"/>
  <c r="K53" i="5"/>
  <c r="G53" i="5"/>
  <c r="K52" i="5"/>
  <c r="G52" i="5"/>
  <c r="K51" i="5"/>
  <c r="G51" i="5"/>
  <c r="K50" i="5"/>
  <c r="G50" i="5"/>
  <c r="K49" i="5"/>
  <c r="G49" i="5"/>
  <c r="K48" i="5"/>
  <c r="G48" i="5"/>
  <c r="K47" i="5"/>
  <c r="G47" i="5"/>
  <c r="K46" i="5"/>
  <c r="G46" i="5"/>
  <c r="J45" i="5"/>
  <c r="J44" i="5" s="1"/>
  <c r="I45" i="5"/>
  <c r="I44" i="5" s="1"/>
  <c r="H45" i="5"/>
  <c r="F45" i="5"/>
  <c r="F44" i="5" s="1"/>
  <c r="E45" i="5"/>
  <c r="E44" i="5" s="1"/>
  <c r="D45" i="5"/>
  <c r="D44" i="5" s="1"/>
  <c r="K43" i="5"/>
  <c r="G43" i="5"/>
  <c r="K42" i="5"/>
  <c r="G42" i="5"/>
  <c r="K41" i="5"/>
  <c r="G41" i="5"/>
  <c r="K40" i="5"/>
  <c r="G40" i="5"/>
  <c r="K39" i="5"/>
  <c r="K38" i="5"/>
  <c r="G38" i="5"/>
  <c r="K37" i="5"/>
  <c r="G37" i="5"/>
  <c r="J36" i="5"/>
  <c r="I36" i="5"/>
  <c r="I35" i="5" s="1"/>
  <c r="H36" i="5"/>
  <c r="H35" i="5" s="1"/>
  <c r="F36" i="5"/>
  <c r="F35" i="5" s="1"/>
  <c r="E36" i="5"/>
  <c r="E35" i="5" s="1"/>
  <c r="D36" i="5"/>
  <c r="D39" i="5" s="1"/>
  <c r="J35" i="5"/>
  <c r="K34" i="5"/>
  <c r="L34" i="5" s="1"/>
  <c r="K33" i="5"/>
  <c r="L33" i="5" s="1"/>
  <c r="K32" i="5"/>
  <c r="G32" i="5"/>
  <c r="K31" i="5"/>
  <c r="G31" i="5"/>
  <c r="K30" i="5"/>
  <c r="G30" i="5"/>
  <c r="K29" i="5"/>
  <c r="G29" i="5"/>
  <c r="K28" i="5"/>
  <c r="G28" i="5"/>
  <c r="K27" i="5"/>
  <c r="G27" i="5"/>
  <c r="K26" i="5"/>
  <c r="G26" i="5"/>
  <c r="J25" i="5"/>
  <c r="I25" i="5"/>
  <c r="H25" i="5"/>
  <c r="F25" i="5"/>
  <c r="E25" i="5"/>
  <c r="D25" i="5"/>
  <c r="K24" i="5"/>
  <c r="G24" i="5"/>
  <c r="K23" i="5"/>
  <c r="G23" i="5"/>
  <c r="K22" i="5"/>
  <c r="G22" i="5"/>
  <c r="K21" i="5"/>
  <c r="G21" i="5"/>
  <c r="K20" i="5"/>
  <c r="G20" i="5"/>
  <c r="K19" i="5"/>
  <c r="G19" i="5"/>
  <c r="K18" i="5"/>
  <c r="G18" i="5"/>
  <c r="K17" i="5"/>
  <c r="G17" i="5"/>
  <c r="K16" i="5"/>
  <c r="G16" i="5"/>
  <c r="K15" i="5"/>
  <c r="G15" i="5"/>
  <c r="J14" i="5"/>
  <c r="I14" i="5"/>
  <c r="H14" i="5"/>
  <c r="F14" i="5"/>
  <c r="E14" i="5"/>
  <c r="D14" i="5"/>
  <c r="K11" i="5"/>
  <c r="G11" i="5"/>
  <c r="K10" i="5"/>
  <c r="G10" i="5"/>
  <c r="K9" i="5"/>
  <c r="G9" i="5"/>
  <c r="K8" i="5"/>
  <c r="G8" i="5"/>
  <c r="K7" i="5"/>
  <c r="G7" i="5"/>
  <c r="K6" i="5"/>
  <c r="G6" i="5"/>
  <c r="K5" i="5"/>
  <c r="G5" i="5"/>
  <c r="J4" i="5"/>
  <c r="I4" i="5"/>
  <c r="H4" i="5"/>
  <c r="F4" i="5"/>
  <c r="E4" i="5"/>
  <c r="D4" i="5"/>
  <c r="F13" i="5" l="1"/>
  <c r="L64" i="5"/>
  <c r="L65" i="5"/>
  <c r="O76" i="4"/>
  <c r="L5" i="5"/>
  <c r="L6" i="5"/>
  <c r="L7" i="5"/>
  <c r="L8" i="5"/>
  <c r="L9" i="5"/>
  <c r="L10" i="5"/>
  <c r="L11" i="5"/>
  <c r="G14" i="5"/>
  <c r="L15" i="5"/>
  <c r="L16" i="5"/>
  <c r="L17" i="5"/>
  <c r="L18" i="5"/>
  <c r="L19" i="5"/>
  <c r="L20" i="5"/>
  <c r="L21" i="5"/>
  <c r="L22" i="5"/>
  <c r="L23" i="5"/>
  <c r="L24" i="5"/>
  <c r="K25" i="5"/>
  <c r="L26" i="5"/>
  <c r="L27" i="5"/>
  <c r="L28" i="5"/>
  <c r="L29" i="5"/>
  <c r="L30" i="5"/>
  <c r="L31" i="5"/>
  <c r="L32" i="5"/>
  <c r="L40" i="5"/>
  <c r="L41" i="5"/>
  <c r="L42" i="5"/>
  <c r="L43" i="5"/>
  <c r="G44" i="5"/>
  <c r="K45" i="5"/>
  <c r="K14" i="5"/>
  <c r="J13" i="5"/>
  <c r="G25" i="5"/>
  <c r="L25" i="5" s="1"/>
  <c r="L37" i="5"/>
  <c r="L38" i="5"/>
  <c r="H44" i="5"/>
  <c r="K44" i="5" s="1"/>
  <c r="G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K63" i="5"/>
  <c r="L67" i="5"/>
  <c r="L68" i="5"/>
  <c r="L69" i="5"/>
  <c r="L70" i="5"/>
  <c r="L71" i="5"/>
  <c r="L72" i="5"/>
  <c r="J12" i="5"/>
  <c r="J73" i="5" s="1"/>
  <c r="F12" i="5"/>
  <c r="F73" i="5" s="1"/>
  <c r="K35" i="5"/>
  <c r="E12" i="5"/>
  <c r="E73" i="5" s="1"/>
  <c r="E13" i="5"/>
  <c r="G39" i="5"/>
  <c r="L39" i="5" s="1"/>
  <c r="D35" i="5"/>
  <c r="D13" i="5" s="1"/>
  <c r="G13" i="5" s="1"/>
  <c r="I12" i="5"/>
  <c r="I73" i="5" s="1"/>
  <c r="I13" i="5"/>
  <c r="G36" i="5"/>
  <c r="K36" i="5"/>
  <c r="G4" i="5"/>
  <c r="K4" i="5"/>
  <c r="H13" i="5"/>
  <c r="D62" i="5"/>
  <c r="G62" i="5" s="1"/>
  <c r="H62" i="5"/>
  <c r="G63" i="5"/>
  <c r="N26" i="4"/>
  <c r="N15" i="4"/>
  <c r="L14" i="5" l="1"/>
  <c r="L45" i="5"/>
  <c r="L63" i="5"/>
  <c r="L4" i="5"/>
  <c r="L36" i="5"/>
  <c r="L44" i="5"/>
  <c r="C79" i="5" s="1"/>
  <c r="F79" i="5" s="1"/>
  <c r="K13" i="5"/>
  <c r="L13" i="5" s="1"/>
  <c r="K62" i="5"/>
  <c r="L62" i="5" s="1"/>
  <c r="C81" i="5" s="1"/>
  <c r="H12" i="5"/>
  <c r="G35" i="5"/>
  <c r="L35" i="5" s="1"/>
  <c r="C80" i="5" s="1"/>
  <c r="D12" i="5"/>
  <c r="N5" i="4"/>
  <c r="N66" i="4"/>
  <c r="N65" i="4" s="1"/>
  <c r="N48" i="4"/>
  <c r="N47" i="4" s="1"/>
  <c r="E79" i="5" l="1"/>
  <c r="G79" i="5" s="1"/>
  <c r="G12" i="5"/>
  <c r="D73" i="5"/>
  <c r="G73" i="5" s="1"/>
  <c r="K12" i="5"/>
  <c r="H73" i="5"/>
  <c r="K73" i="5" s="1"/>
  <c r="E81" i="5"/>
  <c r="G81" i="5" s="1"/>
  <c r="F81" i="5"/>
  <c r="E80" i="5"/>
  <c r="G80" i="5" s="1"/>
  <c r="F80" i="5"/>
  <c r="M26" i="4"/>
  <c r="P26" i="4" s="1"/>
  <c r="M15" i="4"/>
  <c r="P15" i="4" l="1"/>
  <c r="L12" i="5"/>
  <c r="L73" i="5"/>
  <c r="M5" i="4"/>
  <c r="P5" i="4" s="1"/>
  <c r="M66" i="4" l="1"/>
  <c r="P66" i="4" s="1"/>
  <c r="M48" i="4"/>
  <c r="P48" i="4" s="1"/>
  <c r="N39" i="4"/>
  <c r="N38" i="4" s="1"/>
  <c r="M39" i="4"/>
  <c r="K75" i="4"/>
  <c r="G75" i="4"/>
  <c r="K74" i="4"/>
  <c r="G74" i="4"/>
  <c r="K73" i="4"/>
  <c r="G73" i="4"/>
  <c r="K72" i="4"/>
  <c r="G72" i="4"/>
  <c r="K71" i="4"/>
  <c r="G71" i="4"/>
  <c r="K70" i="4"/>
  <c r="G70" i="4"/>
  <c r="K69" i="4"/>
  <c r="K68" i="4"/>
  <c r="G68" i="4"/>
  <c r="K67" i="4"/>
  <c r="G67" i="4"/>
  <c r="J66" i="4"/>
  <c r="I66" i="4"/>
  <c r="H66" i="4"/>
  <c r="F66" i="4"/>
  <c r="E66" i="4"/>
  <c r="D66" i="4"/>
  <c r="D69" i="4" s="1"/>
  <c r="J65" i="4"/>
  <c r="I65" i="4"/>
  <c r="H65" i="4"/>
  <c r="F65" i="4"/>
  <c r="E65" i="4"/>
  <c r="L64" i="4"/>
  <c r="Q64" i="4" s="1"/>
  <c r="K63" i="4"/>
  <c r="G63" i="4"/>
  <c r="K62" i="4"/>
  <c r="G62" i="4"/>
  <c r="K61" i="4"/>
  <c r="G61" i="4"/>
  <c r="K60" i="4"/>
  <c r="G60" i="4"/>
  <c r="K59" i="4"/>
  <c r="G59" i="4"/>
  <c r="K58" i="4"/>
  <c r="G58" i="4"/>
  <c r="K57" i="4"/>
  <c r="G57" i="4"/>
  <c r="K56" i="4"/>
  <c r="G56" i="4"/>
  <c r="K55" i="4"/>
  <c r="G55" i="4"/>
  <c r="K54" i="4"/>
  <c r="G54" i="4"/>
  <c r="K53" i="4"/>
  <c r="G53" i="4"/>
  <c r="K52" i="4"/>
  <c r="G52" i="4"/>
  <c r="K51" i="4"/>
  <c r="G51" i="4"/>
  <c r="K50" i="4"/>
  <c r="G50" i="4"/>
  <c r="K49" i="4"/>
  <c r="G49" i="4"/>
  <c r="J48" i="4"/>
  <c r="I48" i="4"/>
  <c r="H48" i="4"/>
  <c r="F48" i="4"/>
  <c r="E48" i="4"/>
  <c r="D48" i="4"/>
  <c r="J47" i="4"/>
  <c r="I47" i="4"/>
  <c r="H47" i="4"/>
  <c r="F47" i="4"/>
  <c r="E47" i="4"/>
  <c r="D47" i="4"/>
  <c r="K46" i="4"/>
  <c r="G46" i="4"/>
  <c r="K45" i="4"/>
  <c r="G45" i="4"/>
  <c r="K44" i="4"/>
  <c r="G44" i="4"/>
  <c r="K43" i="4"/>
  <c r="G43" i="4"/>
  <c r="K42" i="4"/>
  <c r="K41" i="4"/>
  <c r="G41" i="4"/>
  <c r="K40" i="4"/>
  <c r="G40" i="4"/>
  <c r="J39" i="4"/>
  <c r="I39" i="4"/>
  <c r="H39" i="4"/>
  <c r="H38" i="4" s="1"/>
  <c r="F39" i="4"/>
  <c r="F38" i="4" s="1"/>
  <c r="E39" i="4"/>
  <c r="D39" i="4"/>
  <c r="D42" i="4" s="1"/>
  <c r="J38" i="4"/>
  <c r="K37" i="4"/>
  <c r="L37" i="4" s="1"/>
  <c r="Q37" i="4" s="1"/>
  <c r="K36" i="4"/>
  <c r="L36" i="4" s="1"/>
  <c r="Q36" i="4" s="1"/>
  <c r="K35" i="4"/>
  <c r="G35" i="4"/>
  <c r="K34" i="4"/>
  <c r="G34" i="4"/>
  <c r="K33" i="4"/>
  <c r="G33" i="4"/>
  <c r="K32" i="4"/>
  <c r="G32" i="4"/>
  <c r="K31" i="4"/>
  <c r="G31" i="4"/>
  <c r="K30" i="4"/>
  <c r="G30" i="4"/>
  <c r="K29" i="4"/>
  <c r="G29" i="4"/>
  <c r="K28" i="4"/>
  <c r="G28" i="4"/>
  <c r="J26" i="4"/>
  <c r="I26" i="4"/>
  <c r="H26" i="4"/>
  <c r="F26" i="4"/>
  <c r="E26" i="4"/>
  <c r="D26" i="4"/>
  <c r="K25" i="4"/>
  <c r="G25" i="4"/>
  <c r="K24" i="4"/>
  <c r="G24" i="4"/>
  <c r="K23" i="4"/>
  <c r="G23" i="4"/>
  <c r="K22" i="4"/>
  <c r="G22" i="4"/>
  <c r="K21" i="4"/>
  <c r="G21" i="4"/>
  <c r="K20" i="4"/>
  <c r="G20" i="4"/>
  <c r="K19" i="4"/>
  <c r="G19" i="4"/>
  <c r="K18" i="4"/>
  <c r="G18" i="4"/>
  <c r="K17" i="4"/>
  <c r="G17" i="4"/>
  <c r="K16" i="4"/>
  <c r="G16" i="4"/>
  <c r="J15" i="4"/>
  <c r="I15" i="4"/>
  <c r="H15" i="4"/>
  <c r="F15" i="4"/>
  <c r="E15" i="4"/>
  <c r="D15" i="4"/>
  <c r="K12" i="4"/>
  <c r="G12" i="4"/>
  <c r="K11" i="4"/>
  <c r="G11" i="4"/>
  <c r="K10" i="4"/>
  <c r="G10" i="4"/>
  <c r="K9" i="4"/>
  <c r="G9" i="4"/>
  <c r="K8" i="4"/>
  <c r="G8" i="4"/>
  <c r="K7" i="4"/>
  <c r="G7" i="4"/>
  <c r="K6" i="4"/>
  <c r="G6" i="4"/>
  <c r="J5" i="4"/>
  <c r="I5" i="4"/>
  <c r="H5" i="4"/>
  <c r="F5" i="4"/>
  <c r="E5" i="4"/>
  <c r="D5" i="4"/>
  <c r="J14" i="4" l="1"/>
  <c r="H13" i="4"/>
  <c r="H76" i="4" s="1"/>
  <c r="J13" i="4"/>
  <c r="J76" i="4" s="1"/>
  <c r="H14" i="4"/>
  <c r="F14" i="4"/>
  <c r="L43" i="4"/>
  <c r="Q43" i="4" s="1"/>
  <c r="L44" i="4"/>
  <c r="Q44" i="4" s="1"/>
  <c r="L45" i="4"/>
  <c r="Q45" i="4" s="1"/>
  <c r="L46" i="4"/>
  <c r="Q46" i="4" s="1"/>
  <c r="G47" i="4"/>
  <c r="K48" i="4"/>
  <c r="L49" i="4"/>
  <c r="Q49" i="4" s="1"/>
  <c r="L50" i="4"/>
  <c r="Q50" i="4" s="1"/>
  <c r="L51" i="4"/>
  <c r="Q51" i="4" s="1"/>
  <c r="L52" i="4"/>
  <c r="Q52" i="4" s="1"/>
  <c r="L53" i="4"/>
  <c r="Q53" i="4" s="1"/>
  <c r="L54" i="4"/>
  <c r="Q54" i="4" s="1"/>
  <c r="L55" i="4"/>
  <c r="Q55" i="4" s="1"/>
  <c r="L56" i="4"/>
  <c r="Q56" i="4" s="1"/>
  <c r="L57" i="4"/>
  <c r="Q57" i="4" s="1"/>
  <c r="L58" i="4"/>
  <c r="Q58" i="4" s="1"/>
  <c r="L59" i="4"/>
  <c r="Q59" i="4" s="1"/>
  <c r="L60" i="4"/>
  <c r="Q60" i="4" s="1"/>
  <c r="L61" i="4"/>
  <c r="Q61" i="4" s="1"/>
  <c r="L62" i="4"/>
  <c r="Q62" i="4" s="1"/>
  <c r="L63" i="4"/>
  <c r="Q63" i="4" s="1"/>
  <c r="L67" i="4"/>
  <c r="Q67" i="4" s="1"/>
  <c r="G15" i="4"/>
  <c r="L16" i="4"/>
  <c r="Q16" i="4" s="1"/>
  <c r="L17" i="4"/>
  <c r="Q17" i="4" s="1"/>
  <c r="L18" i="4"/>
  <c r="Q18" i="4" s="1"/>
  <c r="L19" i="4"/>
  <c r="Q19" i="4" s="1"/>
  <c r="L20" i="4"/>
  <c r="Q20" i="4" s="1"/>
  <c r="L21" i="4"/>
  <c r="Q21" i="4" s="1"/>
  <c r="L22" i="4"/>
  <c r="Q22" i="4" s="1"/>
  <c r="L23" i="4"/>
  <c r="Q23" i="4" s="1"/>
  <c r="L24" i="4"/>
  <c r="Q24" i="4" s="1"/>
  <c r="L25" i="4"/>
  <c r="Q25" i="4" s="1"/>
  <c r="K26" i="4"/>
  <c r="L28" i="4"/>
  <c r="Q28" i="4" s="1"/>
  <c r="L29" i="4"/>
  <c r="Q29" i="4" s="1"/>
  <c r="L30" i="4"/>
  <c r="Q30" i="4" s="1"/>
  <c r="L31" i="4"/>
  <c r="Q31" i="4" s="1"/>
  <c r="L32" i="4"/>
  <c r="Q32" i="4" s="1"/>
  <c r="L33" i="4"/>
  <c r="Q33" i="4" s="1"/>
  <c r="L34" i="4"/>
  <c r="Q34" i="4" s="1"/>
  <c r="L35" i="4"/>
  <c r="Q35" i="4" s="1"/>
  <c r="F13" i="4"/>
  <c r="F76" i="4" s="1"/>
  <c r="K39" i="4"/>
  <c r="L40" i="4"/>
  <c r="Q40" i="4" s="1"/>
  <c r="L41" i="4"/>
  <c r="Q41" i="4" s="1"/>
  <c r="G42" i="4"/>
  <c r="L42" i="4" s="1"/>
  <c r="Q42" i="4" s="1"/>
  <c r="D38" i="4"/>
  <c r="D14" i="4" s="1"/>
  <c r="K15" i="4"/>
  <c r="L15" i="4" s="1"/>
  <c r="Q15" i="4" s="1"/>
  <c r="G26" i="4"/>
  <c r="G39" i="4"/>
  <c r="K47" i="4"/>
  <c r="G48" i="4"/>
  <c r="K65" i="4"/>
  <c r="K66" i="4"/>
  <c r="L70" i="4"/>
  <c r="Q70" i="4" s="1"/>
  <c r="L71" i="4"/>
  <c r="Q71" i="4" s="1"/>
  <c r="L73" i="4"/>
  <c r="Q73" i="4" s="1"/>
  <c r="L74" i="4"/>
  <c r="Q74" i="4" s="1"/>
  <c r="L75" i="4"/>
  <c r="Q75" i="4" s="1"/>
  <c r="P39" i="4"/>
  <c r="M38" i="4"/>
  <c r="M47" i="4"/>
  <c r="P47" i="4" s="1"/>
  <c r="M65" i="4"/>
  <c r="P65" i="4" s="1"/>
  <c r="N14" i="4"/>
  <c r="N13" i="4"/>
  <c r="N76" i="4" s="1"/>
  <c r="L6" i="4"/>
  <c r="Q6" i="4" s="1"/>
  <c r="L7" i="4"/>
  <c r="Q7" i="4" s="1"/>
  <c r="L8" i="4"/>
  <c r="Q8" i="4" s="1"/>
  <c r="L9" i="4"/>
  <c r="Q9" i="4" s="1"/>
  <c r="L10" i="4"/>
  <c r="Q10" i="4" s="1"/>
  <c r="L11" i="4"/>
  <c r="Q11" i="4" s="1"/>
  <c r="L12" i="4"/>
  <c r="Q12" i="4" s="1"/>
  <c r="L72" i="4"/>
  <c r="Q72" i="4" s="1"/>
  <c r="L68" i="4"/>
  <c r="Q68" i="4" s="1"/>
  <c r="D65" i="4"/>
  <c r="G69" i="4"/>
  <c r="L69" i="4" s="1"/>
  <c r="Q69" i="4" s="1"/>
  <c r="G5" i="4"/>
  <c r="K5" i="4"/>
  <c r="E38" i="4"/>
  <c r="I38" i="4"/>
  <c r="K38" i="4" s="1"/>
  <c r="G66" i="4"/>
  <c r="K36" i="3"/>
  <c r="K35" i="3"/>
  <c r="L47" i="4" l="1"/>
  <c r="C83" i="4" s="1"/>
  <c r="F83" i="4" s="1"/>
  <c r="L26" i="4"/>
  <c r="Q26" i="4" s="1"/>
  <c r="L48" i="4"/>
  <c r="Q48" i="4" s="1"/>
  <c r="L39" i="4"/>
  <c r="Q39" i="4" s="1"/>
  <c r="L66" i="4"/>
  <c r="Q66" i="4" s="1"/>
  <c r="L5" i="4"/>
  <c r="Q5" i="4" s="1"/>
  <c r="P38" i="4"/>
  <c r="M13" i="4"/>
  <c r="M14" i="4"/>
  <c r="P14" i="4" s="1"/>
  <c r="E14" i="4"/>
  <c r="G14" i="4" s="1"/>
  <c r="E13" i="4"/>
  <c r="E76" i="4" s="1"/>
  <c r="D13" i="4"/>
  <c r="G65" i="4"/>
  <c r="L65" i="4" s="1"/>
  <c r="C85" i="4" s="1"/>
  <c r="I14" i="4"/>
  <c r="K14" i="4" s="1"/>
  <c r="I13" i="4"/>
  <c r="G38" i="4"/>
  <c r="L38" i="4" s="1"/>
  <c r="C84" i="4" s="1"/>
  <c r="E83" i="4" l="1"/>
  <c r="G83" i="4" s="1"/>
  <c r="Q47" i="4"/>
  <c r="C89" i="4" s="1"/>
  <c r="E89" i="4" s="1"/>
  <c r="G89" i="4" s="1"/>
  <c r="P13" i="4"/>
  <c r="M76" i="4"/>
  <c r="P76" i="4" s="1"/>
  <c r="Q65" i="4"/>
  <c r="C91" i="4" s="1"/>
  <c r="Q38" i="4"/>
  <c r="C90" i="4" s="1"/>
  <c r="K13" i="4"/>
  <c r="I76" i="4"/>
  <c r="K76" i="4" s="1"/>
  <c r="E85" i="4"/>
  <c r="G85" i="4" s="1"/>
  <c r="F85" i="4"/>
  <c r="E84" i="4"/>
  <c r="G84" i="4" s="1"/>
  <c r="F84" i="4"/>
  <c r="G13" i="4"/>
  <c r="D76" i="4"/>
  <c r="G76" i="4" s="1"/>
  <c r="L76" i="4" s="1"/>
  <c r="L14" i="4"/>
  <c r="Q14" i="4" s="1"/>
  <c r="K74" i="3"/>
  <c r="L13" i="4" l="1"/>
  <c r="F89" i="4"/>
  <c r="Q13" i="4"/>
  <c r="E90" i="4"/>
  <c r="G90" i="4" s="1"/>
  <c r="F90" i="4"/>
  <c r="E91" i="4"/>
  <c r="G91" i="4" s="1"/>
  <c r="F91" i="4"/>
  <c r="Q76" i="4"/>
  <c r="L63" i="3"/>
  <c r="L36" i="3"/>
  <c r="L35" i="3"/>
  <c r="K73" i="3"/>
  <c r="K72" i="3"/>
  <c r="K71" i="3"/>
  <c r="K70" i="3"/>
  <c r="K69" i="3"/>
  <c r="K68" i="3"/>
  <c r="K67" i="3"/>
  <c r="K66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5" i="3"/>
  <c r="K44" i="3"/>
  <c r="K43" i="3"/>
  <c r="K42" i="3"/>
  <c r="K41" i="3"/>
  <c r="K40" i="3"/>
  <c r="K39" i="3"/>
  <c r="K34" i="3"/>
  <c r="K33" i="3"/>
  <c r="K32" i="3"/>
  <c r="K31" i="3"/>
  <c r="K30" i="3"/>
  <c r="K29" i="3"/>
  <c r="K28" i="3"/>
  <c r="K27" i="3"/>
  <c r="K25" i="3"/>
  <c r="K24" i="3"/>
  <c r="K23" i="3"/>
  <c r="K22" i="3"/>
  <c r="K21" i="3"/>
  <c r="K20" i="3"/>
  <c r="K19" i="3"/>
  <c r="K18" i="3"/>
  <c r="K17" i="3"/>
  <c r="K16" i="3"/>
  <c r="K12" i="3"/>
  <c r="K11" i="3"/>
  <c r="K10" i="3"/>
  <c r="K9" i="3"/>
  <c r="K8" i="3"/>
  <c r="K7" i="3"/>
  <c r="K6" i="3"/>
  <c r="J65" i="3"/>
  <c r="J64" i="3" s="1"/>
  <c r="J47" i="3"/>
  <c r="J46" i="3" s="1"/>
  <c r="J38" i="3"/>
  <c r="J37" i="3" s="1"/>
  <c r="J15" i="3"/>
  <c r="J5" i="3"/>
  <c r="I26" i="3" l="1"/>
  <c r="I5" i="3"/>
  <c r="J26" i="3"/>
  <c r="J13" i="3" s="1"/>
  <c r="J75" i="3" s="1"/>
  <c r="I15" i="3"/>
  <c r="J14" i="3" l="1"/>
  <c r="H5" i="3"/>
  <c r="K5" i="3" s="1"/>
  <c r="H26" i="3" l="1"/>
  <c r="H15" i="3"/>
  <c r="K15" i="3" s="1"/>
  <c r="I38" i="3"/>
  <c r="I37" i="3" s="1"/>
  <c r="I14" i="3" s="1"/>
  <c r="H38" i="3"/>
  <c r="H37" i="3" s="1"/>
  <c r="I65" i="3"/>
  <c r="I64" i="3" s="1"/>
  <c r="H65" i="3"/>
  <c r="I47" i="3"/>
  <c r="I46" i="3" s="1"/>
  <c r="H47" i="3"/>
  <c r="H46" i="3" s="1"/>
  <c r="I13" i="3" l="1"/>
  <c r="I75" i="3" s="1"/>
  <c r="K46" i="3"/>
  <c r="K47" i="3"/>
  <c r="K37" i="3"/>
  <c r="K38" i="3"/>
  <c r="K65" i="3"/>
  <c r="H64" i="3"/>
  <c r="K64" i="3" s="1"/>
  <c r="K26" i="3"/>
  <c r="H14" i="3"/>
  <c r="K14" i="3" s="1"/>
  <c r="G62" i="3"/>
  <c r="L62" i="3" s="1"/>
  <c r="G73" i="3"/>
  <c r="L73" i="3" s="1"/>
  <c r="G72" i="3"/>
  <c r="L72" i="3" s="1"/>
  <c r="G71" i="3"/>
  <c r="L71" i="3" s="1"/>
  <c r="G70" i="3"/>
  <c r="L70" i="3" s="1"/>
  <c r="G69" i="3"/>
  <c r="L69" i="3" s="1"/>
  <c r="G67" i="3"/>
  <c r="L67" i="3" s="1"/>
  <c r="G66" i="3"/>
  <c r="L66" i="3" s="1"/>
  <c r="G61" i="3"/>
  <c r="L61" i="3" s="1"/>
  <c r="G60" i="3"/>
  <c r="L60" i="3" s="1"/>
  <c r="G59" i="3"/>
  <c r="L59" i="3" s="1"/>
  <c r="G58" i="3"/>
  <c r="L58" i="3" s="1"/>
  <c r="G57" i="3"/>
  <c r="L57" i="3" s="1"/>
  <c r="G56" i="3"/>
  <c r="L56" i="3" s="1"/>
  <c r="G55" i="3"/>
  <c r="L55" i="3" s="1"/>
  <c r="G54" i="3"/>
  <c r="L54" i="3" s="1"/>
  <c r="G53" i="3"/>
  <c r="L53" i="3" s="1"/>
  <c r="G52" i="3"/>
  <c r="L52" i="3" s="1"/>
  <c r="G51" i="3"/>
  <c r="L51" i="3" s="1"/>
  <c r="G50" i="3"/>
  <c r="L50" i="3" s="1"/>
  <c r="G49" i="3"/>
  <c r="L49" i="3" s="1"/>
  <c r="G48" i="3"/>
  <c r="L48" i="3" s="1"/>
  <c r="G45" i="3"/>
  <c r="L45" i="3" s="1"/>
  <c r="G44" i="3"/>
  <c r="L44" i="3" s="1"/>
  <c r="G43" i="3"/>
  <c r="L43" i="3" s="1"/>
  <c r="G42" i="3"/>
  <c r="L42" i="3" s="1"/>
  <c r="G40" i="3"/>
  <c r="L40" i="3" s="1"/>
  <c r="G39" i="3"/>
  <c r="L39" i="3" s="1"/>
  <c r="G34" i="3"/>
  <c r="L34" i="3" s="1"/>
  <c r="G33" i="3"/>
  <c r="L33" i="3" s="1"/>
  <c r="G32" i="3"/>
  <c r="L32" i="3" s="1"/>
  <c r="G31" i="3"/>
  <c r="L31" i="3" s="1"/>
  <c r="G30" i="3"/>
  <c r="L30" i="3" s="1"/>
  <c r="G29" i="3"/>
  <c r="L29" i="3" s="1"/>
  <c r="G28" i="3"/>
  <c r="L28" i="3" s="1"/>
  <c r="G27" i="3"/>
  <c r="L27" i="3" s="1"/>
  <c r="G25" i="3"/>
  <c r="L25" i="3" s="1"/>
  <c r="G24" i="3"/>
  <c r="L24" i="3" s="1"/>
  <c r="G23" i="3"/>
  <c r="L23" i="3" s="1"/>
  <c r="G22" i="3"/>
  <c r="L22" i="3" s="1"/>
  <c r="G21" i="3"/>
  <c r="L21" i="3" s="1"/>
  <c r="G20" i="3"/>
  <c r="L20" i="3" s="1"/>
  <c r="G19" i="3"/>
  <c r="L19" i="3" s="1"/>
  <c r="G18" i="3"/>
  <c r="L18" i="3" s="1"/>
  <c r="G17" i="3"/>
  <c r="L17" i="3" s="1"/>
  <c r="G16" i="3"/>
  <c r="L16" i="3" s="1"/>
  <c r="G12" i="3"/>
  <c r="L12" i="3" s="1"/>
  <c r="G11" i="3"/>
  <c r="L11" i="3" s="1"/>
  <c r="G10" i="3"/>
  <c r="L10" i="3" s="1"/>
  <c r="G9" i="3"/>
  <c r="L9" i="3" s="1"/>
  <c r="G8" i="3"/>
  <c r="L8" i="3" s="1"/>
  <c r="G7" i="3"/>
  <c r="L7" i="3" s="1"/>
  <c r="G6" i="3"/>
  <c r="L6" i="3" s="1"/>
  <c r="F38" i="3"/>
  <c r="F37" i="3" s="1"/>
  <c r="F65" i="3"/>
  <c r="F64" i="3" s="1"/>
  <c r="E65" i="3"/>
  <c r="E64" i="3" s="1"/>
  <c r="D65" i="3"/>
  <c r="F47" i="3"/>
  <c r="F46" i="3" s="1"/>
  <c r="E47" i="3"/>
  <c r="E46" i="3" s="1"/>
  <c r="D47" i="3"/>
  <c r="E38" i="3"/>
  <c r="D38" i="3"/>
  <c r="D41" i="3" s="1"/>
  <c r="D37" i="3" s="1"/>
  <c r="E37" i="3"/>
  <c r="F26" i="3"/>
  <c r="E26" i="3"/>
  <c r="D26" i="3"/>
  <c r="F15" i="3"/>
  <c r="E15" i="3"/>
  <c r="D15" i="3"/>
  <c r="F5" i="3"/>
  <c r="E5" i="3"/>
  <c r="D5" i="3"/>
  <c r="G47" i="3" l="1"/>
  <c r="L47" i="3" s="1"/>
  <c r="H13" i="3"/>
  <c r="H75" i="3" s="1"/>
  <c r="K75" i="3" s="1"/>
  <c r="G37" i="3"/>
  <c r="L37" i="3" s="1"/>
  <c r="C83" i="3" s="1"/>
  <c r="D46" i="3"/>
  <c r="G46" i="3" s="1"/>
  <c r="L46" i="3" s="1"/>
  <c r="C82" i="3" s="1"/>
  <c r="G65" i="3"/>
  <c r="L65" i="3" s="1"/>
  <c r="G41" i="3"/>
  <c r="L41" i="3" s="1"/>
  <c r="G15" i="3"/>
  <c r="L15" i="3" s="1"/>
  <c r="E14" i="3"/>
  <c r="D68" i="3"/>
  <c r="G68" i="3" s="1"/>
  <c r="L68" i="3" s="1"/>
  <c r="G38" i="3"/>
  <c r="L38" i="3" s="1"/>
  <c r="G5" i="3"/>
  <c r="L5" i="3" s="1"/>
  <c r="G26" i="3"/>
  <c r="L26" i="3" s="1"/>
  <c r="F13" i="3"/>
  <c r="F14" i="3"/>
  <c r="D14" i="3"/>
  <c r="E13" i="3"/>
  <c r="E75" i="3" s="1"/>
  <c r="G74" i="3"/>
  <c r="L74" i="3" s="1"/>
  <c r="K13" i="3" l="1"/>
  <c r="F83" i="3"/>
  <c r="E83" i="3"/>
  <c r="G83" i="3" s="1"/>
  <c r="F82" i="3"/>
  <c r="E82" i="3"/>
  <c r="G82" i="3" s="1"/>
  <c r="G14" i="3"/>
  <c r="L14" i="3" s="1"/>
  <c r="D64" i="3"/>
  <c r="F75" i="3"/>
  <c r="G64" i="3" l="1"/>
  <c r="L64" i="3" s="1"/>
  <c r="C84" i="3" s="1"/>
  <c r="D13" i="3"/>
  <c r="E84" i="3" l="1"/>
  <c r="G84" i="3" s="1"/>
  <c r="F84" i="3"/>
  <c r="D75" i="3"/>
  <c r="G75" i="3" s="1"/>
  <c r="L75" i="3" s="1"/>
  <c r="G13" i="3"/>
  <c r="L13" i="3" s="1"/>
  <c r="S5" i="12"/>
  <c r="T5" i="12"/>
  <c r="J5" i="12"/>
  <c r="N5" i="12"/>
  <c r="O5" i="12"/>
  <c r="I5" i="12"/>
  <c r="R5" i="12"/>
  <c r="H5" i="12"/>
  <c r="M5" i="12"/>
  <c r="D5" i="12"/>
  <c r="D22" i="12" s="1"/>
  <c r="G22" i="12" s="1"/>
  <c r="T22" i="12" l="1"/>
  <c r="T23" i="12" s="1"/>
  <c r="R22" i="12"/>
  <c r="S22" i="12"/>
  <c r="S23" i="12" s="1"/>
  <c r="S95" i="12" s="1"/>
  <c r="M22" i="12"/>
  <c r="M23" i="12" s="1"/>
  <c r="M95" i="12" s="1"/>
  <c r="O22" i="12"/>
  <c r="O23" i="12" s="1"/>
  <c r="H22" i="12"/>
  <c r="H23" i="12" s="1"/>
  <c r="H95" i="12" s="1"/>
  <c r="J22" i="12"/>
  <c r="J23" i="12" s="1"/>
  <c r="I22" i="12"/>
  <c r="N22" i="12"/>
  <c r="N23" i="12" s="1"/>
  <c r="N95" i="12" s="1"/>
  <c r="P5" i="12"/>
  <c r="T25" i="12"/>
  <c r="G5" i="12"/>
  <c r="U5" i="12"/>
  <c r="O25" i="12"/>
  <c r="J25" i="12"/>
  <c r="K5" i="12"/>
  <c r="L5" i="12" s="1"/>
  <c r="Q5" i="12" s="1"/>
  <c r="K22" i="12" l="1"/>
  <c r="L22" i="12" s="1"/>
  <c r="I23" i="12"/>
  <c r="I95" i="12" s="1"/>
  <c r="U25" i="12"/>
  <c r="T95" i="12"/>
  <c r="P25" i="12"/>
  <c r="O95" i="12"/>
  <c r="K25" i="12"/>
  <c r="J95" i="12"/>
  <c r="U22" i="12"/>
  <c r="V5" i="12"/>
  <c r="R23" i="12"/>
  <c r="R95" i="12" s="1"/>
  <c r="P23" i="12"/>
  <c r="P22" i="12"/>
  <c r="K23" i="12"/>
  <c r="L23" i="12" s="1"/>
  <c r="Q22" i="12"/>
  <c r="V22" i="12" s="1"/>
  <c r="P95" i="12" l="1"/>
  <c r="L25" i="12"/>
  <c r="K95" i="12"/>
  <c r="U23" i="12"/>
  <c r="U95" i="12" s="1"/>
  <c r="Q23" i="12"/>
  <c r="V23" i="12" l="1"/>
  <c r="L95" i="12"/>
  <c r="Q25" i="12"/>
  <c r="V25" i="12" l="1"/>
  <c r="Q95" i="12"/>
</calcChain>
</file>

<file path=xl/sharedStrings.xml><?xml version="1.0" encoding="utf-8"?>
<sst xmlns="http://schemas.openxmlformats.org/spreadsheetml/2006/main" count="805" uniqueCount="161">
  <si>
    <t>Розрахунок планового середньозваженого тарифу на послуги з утримання будинків і споруд та прибудинкових територій</t>
  </si>
  <si>
    <t>КП "Гарне місто" Овруцької міської ради Житомирської області на 2016 рік</t>
  </si>
  <si>
    <t>од. вим.</t>
  </si>
  <si>
    <t>Витрати операційної діяльності:</t>
  </si>
  <si>
    <t>грн.</t>
  </si>
  <si>
    <t>Прямі матер. витрати</t>
  </si>
  <si>
    <t>вивезення побутових відходів</t>
  </si>
  <si>
    <t>Прямі витр. з оплати праці</t>
  </si>
  <si>
    <t>Ін.прямі витрати</t>
  </si>
  <si>
    <t>амортизація</t>
  </si>
  <si>
    <t>Загальновиробничі витрати</t>
  </si>
  <si>
    <t>Витрати на збут</t>
  </si>
  <si>
    <t>Адмінвитрати</t>
  </si>
  <si>
    <t>Директор КП "Гарне місто"</t>
  </si>
  <si>
    <t>Грищенко П. А.</t>
  </si>
  <si>
    <t>по КП "Гарне місто" Овруцької міської ради Житомирської області</t>
  </si>
  <si>
    <t>Доходи:</t>
  </si>
  <si>
    <t>населення</t>
  </si>
  <si>
    <t>оренда</t>
  </si>
  <si>
    <t>обслуговування</t>
  </si>
  <si>
    <t>1.</t>
  </si>
  <si>
    <t>2.</t>
  </si>
  <si>
    <t xml:space="preserve">заробітна плата </t>
  </si>
  <si>
    <t>електроенергія</t>
  </si>
  <si>
    <t>паливо</t>
  </si>
  <si>
    <t>матеріали</t>
  </si>
  <si>
    <t>Інші прямі витрати:</t>
  </si>
  <si>
    <t>періодичні видання</t>
  </si>
  <si>
    <t>заробітна плата</t>
  </si>
  <si>
    <t>нарахування</t>
  </si>
  <si>
    <t>Адміністративні витрати:</t>
  </si>
  <si>
    <t>Загальновиробничі витрати:</t>
  </si>
  <si>
    <t xml:space="preserve">паливо </t>
  </si>
  <si>
    <t>відрядження</t>
  </si>
  <si>
    <t>електронергія</t>
  </si>
  <si>
    <t>електронні ключі</t>
  </si>
  <si>
    <t>Фінансовий результат</t>
  </si>
  <si>
    <t>3.</t>
  </si>
  <si>
    <t>Статті</t>
  </si>
  <si>
    <t>Доходи</t>
  </si>
  <si>
    <t>Витрати</t>
  </si>
  <si>
    <t>січень</t>
  </si>
  <si>
    <t>ЄДИНИЙ податок - 5 %</t>
  </si>
  <si>
    <t xml:space="preserve"> в т.ч. основна</t>
  </si>
  <si>
    <t xml:space="preserve"> в т.ч. додаткова</t>
  </si>
  <si>
    <t>в т. ч. основна</t>
  </si>
  <si>
    <t>в т. ч. додаткова</t>
  </si>
  <si>
    <t>резерв відпусток</t>
  </si>
  <si>
    <t>оголошення в газеті</t>
  </si>
  <si>
    <t>спецхарчування (молоко)</t>
  </si>
  <si>
    <t>в т. ч. додаткова (доплата до мінімальної)</t>
  </si>
  <si>
    <t>програмне забезпечення</t>
  </si>
  <si>
    <t>податки (податок на землю)</t>
  </si>
  <si>
    <t>ін.доходи (благоустрій,відлов собак)</t>
  </si>
  <si>
    <t>Виробнича собівартість:</t>
  </si>
  <si>
    <t>2.1</t>
  </si>
  <si>
    <t>2.2</t>
  </si>
  <si>
    <t>Витрати всього:</t>
  </si>
  <si>
    <t>2.3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</si>
  <si>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</si>
  <si>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</si>
  <si>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</si>
  <si>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</si>
  <si>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</si>
  <si>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</si>
  <si>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</si>
  <si>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</si>
  <si>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</si>
  <si>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</si>
  <si>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</si>
  <si>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1.1</t>
  </si>
  <si>
    <t>1.2.</t>
  </si>
  <si>
    <t>1.3</t>
  </si>
  <si>
    <t>1.4</t>
  </si>
  <si>
    <t>пільги</t>
  </si>
  <si>
    <t>субсидії</t>
  </si>
  <si>
    <t>1.5</t>
  </si>
  <si>
    <t>КП "Овруч" за водія</t>
  </si>
  <si>
    <t>доставка товарів</t>
  </si>
  <si>
    <t>страхування автомобіля</t>
  </si>
  <si>
    <t>мшп</t>
  </si>
  <si>
    <t>юрид.послуги (відкриття рахунку)</t>
  </si>
  <si>
    <t>обслуговуваннч РРО</t>
  </si>
  <si>
    <t>Інші витрати (двері ветлікарня, 949 рах)</t>
  </si>
  <si>
    <t>П. А. Грищенко</t>
  </si>
  <si>
    <t>лютий</t>
  </si>
  <si>
    <t>послуги банку, % банку</t>
  </si>
  <si>
    <t>навчання з охорони праці</t>
  </si>
  <si>
    <t>березень</t>
  </si>
  <si>
    <t>І-й квартал</t>
  </si>
  <si>
    <t>послуги зв'язку Укртелеком</t>
  </si>
  <si>
    <t>техогляд автомобіля, діагностика</t>
  </si>
  <si>
    <t>квітень</t>
  </si>
  <si>
    <t>Житомир.обл.лабор.центр</t>
  </si>
  <si>
    <t>ТОВ Райагропроменерго</t>
  </si>
  <si>
    <t>сировина, матеріали</t>
  </si>
  <si>
    <t>травень</t>
  </si>
  <si>
    <t>червень</t>
  </si>
  <si>
    <t>послуги РЕМ, обленерго</t>
  </si>
  <si>
    <t>Ком-сервіс, Мейнарович</t>
  </si>
  <si>
    <t>ІІ-й квартал</t>
  </si>
  <si>
    <t>Виконання фінансового плану за І-е півріччя (січень-червень)  2017 року</t>
  </si>
  <si>
    <t xml:space="preserve">І-е півріччя </t>
  </si>
  <si>
    <t>Загальновиробничі</t>
  </si>
  <si>
    <t>Адміністративні витрати</t>
  </si>
  <si>
    <t>%</t>
  </si>
  <si>
    <t>За І-е півріччя</t>
  </si>
  <si>
    <t>акти</t>
  </si>
  <si>
    <t>витрати</t>
  </si>
  <si>
    <t>Накладні витрати - % до осн.з/плати</t>
  </si>
  <si>
    <t>липень</t>
  </si>
  <si>
    <t>ТОВ "Проба", перевірка укрметртесту</t>
  </si>
  <si>
    <t xml:space="preserve"> </t>
  </si>
  <si>
    <t>серпень</t>
  </si>
  <si>
    <t>послуги стор.організ. Пошта. ФОП Савицький</t>
  </si>
  <si>
    <t>відрядження, робочі</t>
  </si>
  <si>
    <t>Виконання фінансового плану за січень-червень  2017 року</t>
  </si>
  <si>
    <t>вересень</t>
  </si>
  <si>
    <t>ІІІ-й квартал</t>
  </si>
  <si>
    <t>9 місяців</t>
  </si>
  <si>
    <t>матеріали, запчастини</t>
  </si>
  <si>
    <t>За 9 місяців</t>
  </si>
  <si>
    <t>Житомир.обл.лабор.центр, ДП Держпраці</t>
  </si>
  <si>
    <t>Виконання фінансового плану за 9 місяців (січень-вересень)  2017 року</t>
  </si>
  <si>
    <t>Структура доходів підприємства за 9 місяців 2017 року, (грн.;%)</t>
  </si>
  <si>
    <t>жовтень</t>
  </si>
  <si>
    <t>юрид.послуги (відкриття рахунку, посл.реєстрації)</t>
  </si>
  <si>
    <t>листопад</t>
  </si>
  <si>
    <t>грудень</t>
  </si>
  <si>
    <t>IV-й квартал</t>
  </si>
  <si>
    <t>РІК</t>
  </si>
  <si>
    <t>доставка товарів, Нова пошта</t>
  </si>
  <si>
    <t>періодичні видання- "Все про бух.облік"</t>
  </si>
  <si>
    <t>запчастини</t>
  </si>
  <si>
    <t>949 рах.</t>
  </si>
  <si>
    <t>інші з 23 рах.</t>
  </si>
  <si>
    <t>інший операційний дохід</t>
  </si>
  <si>
    <t>2.1.12</t>
  </si>
  <si>
    <t>перевірка ДВК</t>
  </si>
  <si>
    <t>пот.ремонт внутрішньобуд.мереж</t>
  </si>
  <si>
    <t>благоустрій</t>
  </si>
  <si>
    <t>оренда транспорт.</t>
  </si>
  <si>
    <t>ін.доходи (благоустрій,відлов собак), в тому числі:</t>
  </si>
  <si>
    <t>послуги Укрпошти за відправлен.</t>
  </si>
  <si>
    <t>програмне забезпечення Логік-Ленд</t>
  </si>
  <si>
    <t>послуги РЕМ Житомиробленерго</t>
  </si>
  <si>
    <t xml:space="preserve">інші доходи - 74 рах. </t>
  </si>
  <si>
    <t>відшкод.за ел/енергію</t>
  </si>
  <si>
    <t>ТОВ "Автогазсервіс МВС"</t>
  </si>
  <si>
    <t>відшкодув.за оголошення, оцінку приміщен</t>
  </si>
  <si>
    <t>ТОВ Проба</t>
  </si>
  <si>
    <t>обслуговування РРО</t>
  </si>
  <si>
    <t>послуги стор.організ. Пошта. ФОП Савицький, Центр сертиф.ключів</t>
  </si>
  <si>
    <t>пот.ремонт адмінприміщень, встановл.дверей</t>
  </si>
  <si>
    <t>опалення Бренвель</t>
  </si>
  <si>
    <t>Фінансовий план на  2019 рік</t>
  </si>
  <si>
    <t>Доходи: з ПДВ</t>
  </si>
  <si>
    <t>ПДВ - 20 %</t>
  </si>
  <si>
    <t>Доходи без ПДВ</t>
  </si>
  <si>
    <t>3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</si>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</sst>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0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" fillId="0" borderId="0" xfId="0" applyNumberFormat="1" applyFont="1"/>
    <xf numFmtId="49" fontId="1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1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0" xfId="0" applyFont="1"/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49" fontId="6" fillId="0" borderId="1" xfId="0" applyNumberFormat="1" applyFont="1" applyBorder="1"/>
    <xf numFmtId="1" fontId="2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49" fontId="5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49" fontId="5" fillId="0" borderId="0" xfId="0" applyNumberFormat="1" applyFont="1" applyBorder="1"/>
    <xf numFmtId="0" fontId="12" fillId="0" borderId="0" xfId="0" applyFont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0" borderId="0" xfId="0" applyFont="1"/>
    <xf numFmtId="1" fontId="12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/>
    <xf numFmtId="0" fontId="6" fillId="0" borderId="1" xfId="0" applyFont="1" applyBorder="1"/>
    <xf numFmtId="0" fontId="6" fillId="0" borderId="0" xfId="0" applyFont="1" applyBorder="1"/>
    <xf numFmtId="49" fontId="12" fillId="0" borderId="1" xfId="0" applyNumberFormat="1" applyFont="1" applyBorder="1"/>
    <xf numFmtId="1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'графік стр тариф'!$B$4:$B$9</c:f>
              <c:strCache>
                <c:ptCount val="6"/>
                <c:pt idx="0">
                  <c:v>Прямі матер. витрати</c:v>
                </c:pt>
                <c:pt idx="1">
                  <c:v>Прямі витр. з оплати праці</c:v>
                </c:pt>
                <c:pt idx="2">
                  <c:v>Ін.прямі витрати</c:v>
                </c:pt>
                <c:pt idx="3">
                  <c:v>Загальновиробничі витрати</c:v>
                </c:pt>
                <c:pt idx="4">
                  <c:v>Витрати на збут</c:v>
                </c:pt>
                <c:pt idx="5">
                  <c:v>Адмінвитрати</c:v>
                </c:pt>
              </c:strCache>
            </c:strRef>
          </c:cat>
          <c:val>
            <c:numRef>
              <c:f>'графік стр тариф'!$C$4:$C$9</c:f>
              <c:numCache>
                <c:formatCode>0.00%</c:formatCode>
                <c:ptCount val="6"/>
                <c:pt idx="0">
                  <c:v>0.37530000000000002</c:v>
                </c:pt>
                <c:pt idx="1">
                  <c:v>0.35449999999999998</c:v>
                </c:pt>
                <c:pt idx="2">
                  <c:v>8.5500000000000007E-2</c:v>
                </c:pt>
                <c:pt idx="3">
                  <c:v>5.7599999999999998E-2</c:v>
                </c:pt>
                <c:pt idx="4">
                  <c:v>3.2199999999999999E-2</c:v>
                </c:pt>
                <c:pt idx="5">
                  <c:v>9.4899999999999998E-2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222003499562556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листопад-грудень 2016 р., грн.</c:v>
              </c:pt>
            </c:str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6111111111111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листопад-грудень 2016 р., грн.</c:v>
              </c:pt>
            </c:str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222222222222221E-2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листопад-грудень 2016 р., грн.</c:v>
              </c:pt>
            </c:str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698240"/>
        <c:axId val="86519808"/>
        <c:axId val="0"/>
      </c:bar3DChart>
      <c:catAx>
        <c:axId val="8669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86519808"/>
        <c:crosses val="autoZero"/>
        <c:auto val="1"/>
        <c:lblAlgn val="ctr"/>
        <c:lblOffset val="100"/>
        <c:noMultiLvlLbl val="0"/>
      </c:catAx>
      <c:valAx>
        <c:axId val="8651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98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222003499562556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листопад-грудень 2016 р., грн.</c:v>
              </c:pt>
            </c:str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6111111111111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листопад-грудень 2016 р., грн.</c:v>
              </c:pt>
            </c:str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222222222222221E-2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листопад-грудень 2016 р., грн.</c:v>
              </c:pt>
            </c:str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002112"/>
        <c:axId val="87012096"/>
        <c:axId val="0"/>
      </c:bar3DChart>
      <c:catAx>
        <c:axId val="8700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87012096"/>
        <c:crosses val="autoZero"/>
        <c:auto val="1"/>
        <c:lblAlgn val="ctr"/>
        <c:lblOffset val="100"/>
        <c:noMultiLvlLbl val="0"/>
      </c:catAx>
      <c:valAx>
        <c:axId val="8701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00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Структура доходів підприємства за </a:t>
            </a:r>
          </a:p>
          <a:p>
            <a:pPr>
              <a:defRPr/>
            </a:pPr>
            <a:r>
              <a:rPr lang="ru-RU"/>
              <a:t>9 місяців 2017 року, (грн.;%)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'9 місяців'!$AB$5</c:f>
              <c:strCache>
                <c:ptCount val="1"/>
                <c:pt idx="0">
                  <c:v>Структура доходів підприємства за 9 місяців 2017 року, (грн.;%)</c:v>
                </c:pt>
              </c:strCache>
            </c:strRef>
          </c:tx>
          <c:explosion val="25"/>
          <c:dLbls>
            <c:dLbl>
              <c:idx val="3"/>
              <c:layout>
                <c:manualLayout>
                  <c:x val="-1.0231709317585302E-2"/>
                  <c:y val="-4.8060651609114168E-4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9403707349081365E-4"/>
                  <c:y val="-8.287336127176260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5725475721784771E-2"/>
                  <c:y val="-0.12064685593127544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974440206692913E-2"/>
                  <c:y val="-5.004840283100568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'9 місяців'!$AA$6:$AA$12</c:f>
              <c:strCache>
                <c:ptCount val="7"/>
                <c:pt idx="0">
                  <c:v>населення</c:v>
                </c:pt>
                <c:pt idx="1">
                  <c:v>пільги</c:v>
                </c:pt>
                <c:pt idx="2">
                  <c:v>субсидії</c:v>
                </c:pt>
                <c:pt idx="3">
                  <c:v>оренда</c:v>
                </c:pt>
                <c:pt idx="4">
                  <c:v>обслуговування</c:v>
                </c:pt>
                <c:pt idx="5">
                  <c:v>ін.доходи (благоустрій,відлов собак)</c:v>
                </c:pt>
                <c:pt idx="6">
                  <c:v>КП "Овруч" за водія</c:v>
                </c:pt>
              </c:strCache>
            </c:strRef>
          </c:cat>
          <c:val>
            <c:numRef>
              <c:f>'9 місяців'!$AB$6:$AB$12</c:f>
              <c:numCache>
                <c:formatCode>General</c:formatCode>
                <c:ptCount val="7"/>
                <c:pt idx="0">
                  <c:v>2226451</c:v>
                </c:pt>
                <c:pt idx="1">
                  <c:v>479228</c:v>
                </c:pt>
                <c:pt idx="2">
                  <c:v>1085623</c:v>
                </c:pt>
                <c:pt idx="3">
                  <c:v>152737</c:v>
                </c:pt>
                <c:pt idx="4">
                  <c:v>83243</c:v>
                </c:pt>
                <c:pt idx="5">
                  <c:v>322785</c:v>
                </c:pt>
                <c:pt idx="6">
                  <c:v>11531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170706200787397"/>
          <c:y val="0.2470715665097204"/>
          <c:w val="0.35787627132545935"/>
          <c:h val="0.746646641913616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222003499562556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листопад-грудень 2016 р., грн.</c:v>
              </c:pt>
            </c:str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61111111111111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листопад-грудень 2016 р., грн.</c:v>
              </c:pt>
            </c:str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222222222222221E-2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листопад-грудень 2016 р., грн.</c:v>
              </c:pt>
            </c:str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452096"/>
        <c:axId val="88347392"/>
        <c:axId val="0"/>
      </c:bar3DChart>
      <c:catAx>
        <c:axId val="8845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88347392"/>
        <c:crosses val="autoZero"/>
        <c:auto val="1"/>
        <c:lblAlgn val="ctr"/>
        <c:lblOffset val="100"/>
        <c:noMultiLvlLbl val="0"/>
      </c:catAx>
      <c:valAx>
        <c:axId val="8834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45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5955004416718E-2"/>
          <c:y val="0.12364929011525093"/>
          <c:w val="0.54843250873834004"/>
          <c:h val="0.774770375699357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9.0723031601726109E-2"/>
                  <c:y val="-0.28632209968728578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394415070096916"/>
                  <c:y val="0.14869008160735234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9915384973013639E-3"/>
                  <c:y val="-6.7190309575160256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6785178422745466E-3"/>
                  <c:y val="-4.7034730146768858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1965714430623709E-2"/>
                  <c:y val="-0.10297808102518975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9021305911640272E-2"/>
                  <c:y val="-0.14621293431954177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2231900964070315E-2"/>
                  <c:y val="-0.15766436456124588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5194762490437488"/>
                  <c:y val="-0.1153958220471173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Лист1!$B$3:$B$10</c:f>
              <c:strCache>
                <c:ptCount val="8"/>
                <c:pt idx="0">
                  <c:v>населення</c:v>
                </c:pt>
                <c:pt idx="1">
                  <c:v>пільги</c:v>
                </c:pt>
                <c:pt idx="2">
                  <c:v>субсидії</c:v>
                </c:pt>
                <c:pt idx="3">
                  <c:v>оренда</c:v>
                </c:pt>
                <c:pt idx="4">
                  <c:v>обслуговування</c:v>
                </c:pt>
                <c:pt idx="5">
                  <c:v>ін.доходи (благоустрій,відлов собак), в тому числі:</c:v>
                </c:pt>
                <c:pt idx="6">
                  <c:v>інший операційний дохід</c:v>
                </c:pt>
                <c:pt idx="7">
                  <c:v>інші доходи - 74 рах. </c:v>
                </c:pt>
              </c:strCache>
            </c:strRef>
          </c:cat>
          <c:val>
            <c:numRef>
              <c:f>Лист1!$C$3:$C$10</c:f>
              <c:numCache>
                <c:formatCode>General</c:formatCode>
                <c:ptCount val="8"/>
                <c:pt idx="0">
                  <c:v>2665455</c:v>
                </c:pt>
                <c:pt idx="1">
                  <c:v>551867</c:v>
                </c:pt>
                <c:pt idx="2">
                  <c:v>714992</c:v>
                </c:pt>
                <c:pt idx="3">
                  <c:v>149983</c:v>
                </c:pt>
                <c:pt idx="4">
                  <c:v>98925</c:v>
                </c:pt>
                <c:pt idx="5">
                  <c:v>207481</c:v>
                </c:pt>
                <c:pt idx="6">
                  <c:v>185144</c:v>
                </c:pt>
                <c:pt idx="7">
                  <c:v>144855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r"/>
      <c:overlay val="0"/>
      <c:txPr>
        <a:bodyPr/>
        <a:lstStyle/>
        <a:p>
          <a:pPr>
            <a:defRPr kern="100" spc="0" baseline="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1028700</xdr:colOff>
      <xdr:row>5</xdr:row>
      <xdr:rowOff>185737</xdr:rowOff>
    </xdr:from>
    <xdr:to>
      <xdr:col>10</xdr:col>
      <xdr:colOff>561975</xdr:colOff>
      <xdr:row>20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476250</xdr:colOff>
      <xdr:row>12</xdr:row>
      <xdr:rowOff>61912</xdr:rowOff>
    </xdr:from>
    <xdr:to>
      <xdr:col>26</xdr:col>
      <xdr:colOff>171450</xdr:colOff>
      <xdr:row>28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476250</xdr:colOff>
      <xdr:row>12</xdr:row>
      <xdr:rowOff>61912</xdr:rowOff>
    </xdr:from>
    <xdr:to>
      <xdr:col>26</xdr:col>
      <xdr:colOff>171450</xdr:colOff>
      <xdr:row>29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504825</xdr:colOff>
      <xdr:row>5</xdr:row>
      <xdr:rowOff>52387</xdr:rowOff>
    </xdr:from>
    <xdr:to>
      <xdr:col>25</xdr:col>
      <xdr:colOff>504825</xdr:colOff>
      <xdr:row>21</xdr:row>
      <xdr:rowOff>66675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476250</xdr:colOff>
      <xdr:row>11</xdr:row>
      <xdr:rowOff>61912</xdr:rowOff>
    </xdr:from>
    <xdr:to>
      <xdr:col>26</xdr:col>
      <xdr:colOff>171450</xdr:colOff>
      <xdr:row>27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3</xdr:row>
      <xdr:rowOff>90487</xdr:rowOff>
    </xdr:from>
    <xdr:to>
      <xdr:col>14</xdr:col>
      <xdr:colOff>542925</xdr:colOff>
      <xdr:row>19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C10" sqref="C10"/>
    </sheetView>
  </sheetViews>
  <sheetFormatPr defaultRowHeight="15" x14ac:dyDescent="0.25"/>
  <cols>
    <col min="2" max="2" width="19" customWidth="1"/>
    <col min="5" max="5" width="15.85546875" customWidth="1"/>
    <col min="6" max="6" width="13" customWidth="1"/>
    <col min="7" max="7" width="19.28515625" customWidth="1"/>
  </cols>
  <sheetData>
    <row r="1" spans="2:7" x14ac:dyDescent="0.25">
      <c r="B1" t="s">
        <v>0</v>
      </c>
    </row>
    <row r="2" spans="2:7" x14ac:dyDescent="0.25">
      <c r="B2" t="s">
        <v>1</v>
      </c>
    </row>
    <row r="3" spans="2:7" x14ac:dyDescent="0.25">
      <c r="B3" t="s">
        <v>3</v>
      </c>
      <c r="C3">
        <v>100</v>
      </c>
    </row>
    <row r="4" spans="2:7" x14ac:dyDescent="0.25">
      <c r="B4" t="s">
        <v>5</v>
      </c>
      <c r="C4" s="1">
        <v>0.37530000000000002</v>
      </c>
    </row>
    <row r="5" spans="2:7" x14ac:dyDescent="0.25">
      <c r="B5" t="s">
        <v>7</v>
      </c>
      <c r="C5" s="1">
        <v>0.35449999999999998</v>
      </c>
    </row>
    <row r="6" spans="2:7" x14ac:dyDescent="0.25">
      <c r="B6" t="s">
        <v>8</v>
      </c>
      <c r="C6" s="1">
        <v>8.5500000000000007E-2</v>
      </c>
    </row>
    <row r="7" spans="2:7" x14ac:dyDescent="0.25">
      <c r="B7" t="s">
        <v>10</v>
      </c>
      <c r="C7" s="1">
        <v>5.7599999999999998E-2</v>
      </c>
    </row>
    <row r="8" spans="2:7" x14ac:dyDescent="0.25">
      <c r="B8" t="s">
        <v>11</v>
      </c>
      <c r="C8" s="1">
        <v>3.2199999999999999E-2</v>
      </c>
    </row>
    <row r="9" spans="2:7" x14ac:dyDescent="0.25">
      <c r="B9" t="s">
        <v>12</v>
      </c>
      <c r="C9" s="1">
        <v>9.4899999999999998E-2</v>
      </c>
    </row>
    <row r="13" spans="2:7" x14ac:dyDescent="0.25">
      <c r="B13" t="s">
        <v>13</v>
      </c>
      <c r="G13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workbookViewId="0">
      <selection activeCell="M4" sqref="A1:XFD1048576"/>
    </sheetView>
  </sheetViews>
  <sheetFormatPr defaultColWidth="9.140625" defaultRowHeight="15.75" x14ac:dyDescent="0.25"/>
  <cols>
    <col min="1" max="1" width="6.7109375" style="2" customWidth="1"/>
    <col min="2" max="2" width="36" style="2" customWidth="1"/>
    <col min="3" max="3" width="9.42578125" style="2" customWidth="1"/>
    <col min="4" max="6" width="10.5703125" style="2" customWidth="1"/>
    <col min="7" max="7" width="12.28515625" style="2" customWidth="1"/>
    <col min="8" max="10" width="10.5703125" style="2" customWidth="1"/>
    <col min="11" max="11" width="14.28515625" style="2" customWidth="1"/>
    <col min="12" max="12" width="13.85546875" style="2" customWidth="1"/>
    <col min="13" max="13" width="10.5703125" style="2" customWidth="1"/>
    <col min="14" max="14" width="11.42578125" style="2" customWidth="1"/>
    <col min="15" max="15" width="11.140625" style="2" customWidth="1"/>
    <col min="16" max="16" width="13.7109375" style="2" customWidth="1"/>
    <col min="17" max="16384" width="9.140625" style="2"/>
  </cols>
  <sheetData>
    <row r="1" spans="1:21" ht="19.5" x14ac:dyDescent="0.35">
      <c r="B1" s="11"/>
      <c r="C1" s="11" t="s">
        <v>101</v>
      </c>
    </row>
    <row r="2" spans="1:21" ht="19.5" x14ac:dyDescent="0.35">
      <c r="B2" s="9" t="s">
        <v>15</v>
      </c>
    </row>
    <row r="3" spans="1:21" x14ac:dyDescent="0.25">
      <c r="B3" s="10"/>
    </row>
    <row r="4" spans="1:21" x14ac:dyDescent="0.25">
      <c r="A4" s="3"/>
      <c r="B4" s="5" t="s">
        <v>38</v>
      </c>
      <c r="C4" s="7" t="s">
        <v>2</v>
      </c>
      <c r="D4" s="7" t="s">
        <v>41</v>
      </c>
      <c r="E4" s="7" t="s">
        <v>85</v>
      </c>
      <c r="F4" s="7" t="s">
        <v>88</v>
      </c>
      <c r="G4" s="7" t="s">
        <v>89</v>
      </c>
      <c r="H4" s="7" t="s">
        <v>92</v>
      </c>
      <c r="I4" s="7" t="s">
        <v>96</v>
      </c>
      <c r="J4" s="7" t="s">
        <v>97</v>
      </c>
      <c r="K4" s="7" t="s">
        <v>100</v>
      </c>
      <c r="L4" s="7" t="s">
        <v>102</v>
      </c>
      <c r="M4" s="7"/>
      <c r="N4" s="7"/>
      <c r="O4" s="7"/>
      <c r="P4" s="7"/>
    </row>
    <row r="5" spans="1:21" x14ac:dyDescent="0.25">
      <c r="A5" s="3" t="s">
        <v>20</v>
      </c>
      <c r="B5" s="5" t="s">
        <v>16</v>
      </c>
      <c r="C5" s="4" t="s">
        <v>4</v>
      </c>
      <c r="D5" s="4">
        <f>D6+D7+D8+D9+D10+D11+D12</f>
        <v>387822</v>
      </c>
      <c r="E5" s="4">
        <f t="shared" ref="E5:J5" si="0">E6+E7+E8+E9+E10+E11+E12</f>
        <v>492638</v>
      </c>
      <c r="F5" s="4">
        <f t="shared" si="0"/>
        <v>520133</v>
      </c>
      <c r="G5" s="4">
        <f>D5+E5+F5</f>
        <v>1400593</v>
      </c>
      <c r="H5" s="4">
        <f t="shared" si="0"/>
        <v>466841</v>
      </c>
      <c r="I5" s="4">
        <f t="shared" si="0"/>
        <v>500269</v>
      </c>
      <c r="J5" s="4">
        <f t="shared" si="0"/>
        <v>496249</v>
      </c>
      <c r="K5" s="4">
        <f>H5+I5+J5</f>
        <v>1463359</v>
      </c>
      <c r="L5" s="4">
        <f>G5+K5</f>
        <v>2863952</v>
      </c>
      <c r="M5" s="4"/>
      <c r="N5" s="4"/>
      <c r="O5" s="4"/>
      <c r="P5" s="4"/>
      <c r="T5" s="2" t="s">
        <v>39</v>
      </c>
      <c r="U5" s="2">
        <v>696100</v>
      </c>
    </row>
    <row r="6" spans="1:21" x14ac:dyDescent="0.25">
      <c r="A6" s="13" t="s">
        <v>70</v>
      </c>
      <c r="B6" s="3" t="s">
        <v>17</v>
      </c>
      <c r="C6" s="4" t="s">
        <v>4</v>
      </c>
      <c r="D6" s="4">
        <v>171079</v>
      </c>
      <c r="E6" s="4">
        <v>204989</v>
      </c>
      <c r="F6" s="4">
        <v>206468</v>
      </c>
      <c r="G6" s="4">
        <f t="shared" ref="G6:G71" si="1">D6+E6+F6</f>
        <v>582536</v>
      </c>
      <c r="H6" s="4">
        <v>203867</v>
      </c>
      <c r="I6" s="4">
        <v>359932</v>
      </c>
      <c r="J6" s="4">
        <v>378439</v>
      </c>
      <c r="K6" s="4">
        <f t="shared" ref="K6:K71" si="2">H6+I6+J6</f>
        <v>942238</v>
      </c>
      <c r="L6" s="4">
        <f t="shared" ref="L6:L68" si="3">G6+K6</f>
        <v>1524774</v>
      </c>
      <c r="M6" s="4"/>
      <c r="N6" s="4"/>
      <c r="O6" s="4"/>
      <c r="P6" s="4"/>
      <c r="T6" s="2" t="s">
        <v>40</v>
      </c>
      <c r="U6" s="2">
        <v>617251</v>
      </c>
    </row>
    <row r="7" spans="1:21" x14ac:dyDescent="0.25">
      <c r="A7" s="13"/>
      <c r="B7" s="3" t="s">
        <v>74</v>
      </c>
      <c r="C7" s="4"/>
      <c r="D7" s="4">
        <v>38895</v>
      </c>
      <c r="E7" s="4">
        <v>49415</v>
      </c>
      <c r="F7" s="4">
        <v>49356</v>
      </c>
      <c r="G7" s="4">
        <f t="shared" si="1"/>
        <v>137666</v>
      </c>
      <c r="H7" s="4">
        <v>48977</v>
      </c>
      <c r="I7" s="4">
        <v>69113</v>
      </c>
      <c r="J7" s="4">
        <v>33355</v>
      </c>
      <c r="K7" s="4">
        <f t="shared" si="2"/>
        <v>151445</v>
      </c>
      <c r="L7" s="4">
        <f t="shared" si="3"/>
        <v>289111</v>
      </c>
      <c r="M7" s="4"/>
      <c r="N7" s="4"/>
      <c r="O7" s="4"/>
      <c r="P7" s="4"/>
    </row>
    <row r="8" spans="1:21" x14ac:dyDescent="0.25">
      <c r="A8" s="13"/>
      <c r="B8" s="3" t="s">
        <v>75</v>
      </c>
      <c r="C8" s="4"/>
      <c r="D8" s="4">
        <v>135426</v>
      </c>
      <c r="E8" s="4">
        <v>178659</v>
      </c>
      <c r="F8" s="4">
        <v>176741</v>
      </c>
      <c r="G8" s="4">
        <f t="shared" si="1"/>
        <v>490826</v>
      </c>
      <c r="H8" s="4">
        <v>179590</v>
      </c>
      <c r="I8" s="4">
        <v>3389</v>
      </c>
      <c r="J8" s="4">
        <v>20660</v>
      </c>
      <c r="K8" s="4">
        <f t="shared" si="2"/>
        <v>203639</v>
      </c>
      <c r="L8" s="4">
        <f t="shared" si="3"/>
        <v>694465</v>
      </c>
      <c r="M8" s="4"/>
      <c r="N8" s="4"/>
      <c r="O8" s="4"/>
      <c r="P8" s="4"/>
    </row>
    <row r="9" spans="1:21" x14ac:dyDescent="0.25">
      <c r="A9" s="13" t="s">
        <v>71</v>
      </c>
      <c r="B9" s="3" t="s">
        <v>18</v>
      </c>
      <c r="C9" s="4" t="s">
        <v>4</v>
      </c>
      <c r="D9" s="4">
        <v>16470</v>
      </c>
      <c r="E9" s="4">
        <v>16313</v>
      </c>
      <c r="F9" s="4">
        <v>16605</v>
      </c>
      <c r="G9" s="4">
        <f t="shared" si="1"/>
        <v>49388</v>
      </c>
      <c r="H9" s="4">
        <v>16754</v>
      </c>
      <c r="I9" s="4">
        <v>16972</v>
      </c>
      <c r="J9" s="4">
        <v>17245</v>
      </c>
      <c r="K9" s="4">
        <f t="shared" si="2"/>
        <v>50971</v>
      </c>
      <c r="L9" s="4">
        <f t="shared" si="3"/>
        <v>100359</v>
      </c>
      <c r="M9" s="4"/>
      <c r="N9" s="4"/>
      <c r="O9" s="4"/>
      <c r="P9" s="4"/>
      <c r="T9" s="2" t="s">
        <v>36</v>
      </c>
      <c r="U9" s="2">
        <v>78849</v>
      </c>
    </row>
    <row r="10" spans="1:21" x14ac:dyDescent="0.25">
      <c r="A10" s="13" t="s">
        <v>72</v>
      </c>
      <c r="B10" s="3" t="s">
        <v>19</v>
      </c>
      <c r="C10" s="4" t="s">
        <v>4</v>
      </c>
      <c r="D10" s="4">
        <v>8150</v>
      </c>
      <c r="E10" s="4">
        <v>9462</v>
      </c>
      <c r="F10" s="4">
        <v>9427</v>
      </c>
      <c r="G10" s="4">
        <f t="shared" si="1"/>
        <v>27039</v>
      </c>
      <c r="H10" s="4">
        <v>9383</v>
      </c>
      <c r="I10" s="4">
        <v>9104</v>
      </c>
      <c r="J10" s="4">
        <v>9433</v>
      </c>
      <c r="K10" s="4">
        <f t="shared" si="2"/>
        <v>27920</v>
      </c>
      <c r="L10" s="4">
        <f t="shared" si="3"/>
        <v>54959</v>
      </c>
      <c r="M10" s="4"/>
      <c r="N10" s="4"/>
      <c r="O10" s="4"/>
      <c r="P10" s="4"/>
    </row>
    <row r="11" spans="1:21" x14ac:dyDescent="0.25">
      <c r="A11" s="13" t="s">
        <v>73</v>
      </c>
      <c r="B11" s="3" t="s">
        <v>53</v>
      </c>
      <c r="C11" s="4" t="s">
        <v>4</v>
      </c>
      <c r="D11" s="4">
        <v>14488</v>
      </c>
      <c r="E11" s="4">
        <v>30286</v>
      </c>
      <c r="F11" s="4">
        <v>57974</v>
      </c>
      <c r="G11" s="4">
        <f t="shared" si="1"/>
        <v>102748</v>
      </c>
      <c r="H11" s="4">
        <v>7325</v>
      </c>
      <c r="I11" s="4">
        <v>41563</v>
      </c>
      <c r="J11" s="4">
        <v>37117</v>
      </c>
      <c r="K11" s="4">
        <f t="shared" si="2"/>
        <v>86005</v>
      </c>
      <c r="L11" s="4">
        <f t="shared" si="3"/>
        <v>188753</v>
      </c>
      <c r="M11" s="4"/>
      <c r="N11" s="4"/>
      <c r="O11" s="4"/>
      <c r="P11" s="4"/>
    </row>
    <row r="12" spans="1:21" x14ac:dyDescent="0.25">
      <c r="A12" s="13" t="s">
        <v>76</v>
      </c>
      <c r="B12" s="3" t="s">
        <v>77</v>
      </c>
      <c r="C12" s="4"/>
      <c r="D12" s="4">
        <v>3314</v>
      </c>
      <c r="E12" s="4">
        <v>3514</v>
      </c>
      <c r="F12" s="4">
        <v>3562</v>
      </c>
      <c r="G12" s="4">
        <f t="shared" si="1"/>
        <v>10390</v>
      </c>
      <c r="H12" s="4">
        <v>945</v>
      </c>
      <c r="I12" s="4">
        <v>196</v>
      </c>
      <c r="J12" s="4">
        <v>0</v>
      </c>
      <c r="K12" s="4">
        <f t="shared" si="2"/>
        <v>1141</v>
      </c>
      <c r="L12" s="4">
        <f t="shared" si="3"/>
        <v>11531</v>
      </c>
      <c r="M12" s="4"/>
      <c r="N12" s="4"/>
      <c r="O12" s="4"/>
      <c r="P12" s="4"/>
    </row>
    <row r="13" spans="1:21" x14ac:dyDescent="0.25">
      <c r="A13" s="13" t="s">
        <v>21</v>
      </c>
      <c r="B13" s="5" t="s">
        <v>57</v>
      </c>
      <c r="C13" s="4" t="s">
        <v>4</v>
      </c>
      <c r="D13" s="6">
        <f>SUM(D15:D26)-D16-D17+D37+D46+D64+D73</f>
        <v>374583.6</v>
      </c>
      <c r="E13" s="6">
        <f>SUM(E15:E26)-E16-E17+E37+E46+E64+E73</f>
        <v>416630</v>
      </c>
      <c r="F13" s="6">
        <f>SUM(F15:F26)-F16-F17+F37+F46+F64+F73</f>
        <v>457779.44</v>
      </c>
      <c r="G13" s="6">
        <f t="shared" si="1"/>
        <v>1248993.04</v>
      </c>
      <c r="H13" s="6">
        <f>SUM(H15:H26)-H16-H17+H37+H46+H64+H73</f>
        <v>368445</v>
      </c>
      <c r="I13" s="6">
        <f>SUM(I15:I26)-I16-I17+I37+I46+I64+I73</f>
        <v>412764</v>
      </c>
      <c r="J13" s="6">
        <f>SUM(J15:J26)-J16-J17+J37+J46+J64+J73</f>
        <v>432315</v>
      </c>
      <c r="K13" s="6">
        <f t="shared" si="2"/>
        <v>1213524</v>
      </c>
      <c r="L13" s="6">
        <f t="shared" si="3"/>
        <v>2462517.04</v>
      </c>
      <c r="M13" s="6"/>
      <c r="N13" s="6"/>
      <c r="O13" s="6"/>
      <c r="P13" s="6"/>
      <c r="Q13" s="12"/>
    </row>
    <row r="14" spans="1:21" x14ac:dyDescent="0.25">
      <c r="A14" s="13" t="s">
        <v>55</v>
      </c>
      <c r="B14" s="5" t="s">
        <v>54</v>
      </c>
      <c r="C14" s="4"/>
      <c r="D14" s="6">
        <f>SUM(D18:D26)+D15+D37</f>
        <v>326125.59999999998</v>
      </c>
      <c r="E14" s="6">
        <f t="shared" ref="E14:F14" si="4">SUM(E18:E26)+E15+E37</f>
        <v>352441</v>
      </c>
      <c r="F14" s="6">
        <f t="shared" si="4"/>
        <v>351686.44</v>
      </c>
      <c r="G14" s="6">
        <f t="shared" si="1"/>
        <v>1030253.04</v>
      </c>
      <c r="H14" s="6">
        <f>SUM(H18:H26)+H15+H37-H72</f>
        <v>331710</v>
      </c>
      <c r="I14" s="6">
        <f>SUM(I18:I26)+I15+I37-I72</f>
        <v>337727</v>
      </c>
      <c r="J14" s="6">
        <f>SUM(J18:J26)+J15+J37-J72</f>
        <v>363695</v>
      </c>
      <c r="K14" s="6">
        <f t="shared" si="2"/>
        <v>1033132</v>
      </c>
      <c r="L14" s="6">
        <f t="shared" si="3"/>
        <v>2063385.04</v>
      </c>
      <c r="M14" s="6"/>
      <c r="N14" s="6"/>
      <c r="O14" s="6"/>
      <c r="P14" s="6"/>
      <c r="Q14" s="12"/>
    </row>
    <row r="15" spans="1:21" x14ac:dyDescent="0.25">
      <c r="A15" s="13" t="s">
        <v>59</v>
      </c>
      <c r="B15" s="3" t="s">
        <v>22</v>
      </c>
      <c r="C15" s="4" t="s">
        <v>4</v>
      </c>
      <c r="D15" s="4">
        <f>D16+D17</f>
        <v>136210</v>
      </c>
      <c r="E15" s="4">
        <f t="shared" ref="E15:F15" si="5">E16+E17</f>
        <v>140050</v>
      </c>
      <c r="F15" s="4">
        <f t="shared" si="5"/>
        <v>139014</v>
      </c>
      <c r="G15" s="4">
        <f t="shared" si="1"/>
        <v>415274</v>
      </c>
      <c r="H15" s="6">
        <f t="shared" ref="H15:I15" si="6">H16+H17</f>
        <v>138947</v>
      </c>
      <c r="I15" s="6">
        <f t="shared" si="6"/>
        <v>130931</v>
      </c>
      <c r="J15" s="6">
        <f t="shared" ref="J15" si="7">J16+J17</f>
        <v>136996</v>
      </c>
      <c r="K15" s="6">
        <f t="shared" si="2"/>
        <v>406874</v>
      </c>
      <c r="L15" s="6">
        <f t="shared" si="3"/>
        <v>822148</v>
      </c>
      <c r="M15" s="6"/>
      <c r="N15" s="6"/>
      <c r="O15" s="6"/>
      <c r="P15" s="6"/>
    </row>
    <row r="16" spans="1:21" x14ac:dyDescent="0.25">
      <c r="A16" s="13"/>
      <c r="B16" s="3" t="s">
        <v>45</v>
      </c>
      <c r="C16" s="4" t="s">
        <v>4</v>
      </c>
      <c r="D16" s="4">
        <v>85079</v>
      </c>
      <c r="E16" s="4">
        <v>94739</v>
      </c>
      <c r="F16" s="4">
        <v>94191</v>
      </c>
      <c r="G16" s="4">
        <f t="shared" si="1"/>
        <v>274009</v>
      </c>
      <c r="H16" s="4">
        <v>91933</v>
      </c>
      <c r="I16" s="4">
        <v>83768</v>
      </c>
      <c r="J16" s="4">
        <v>89227</v>
      </c>
      <c r="K16" s="4">
        <f t="shared" si="2"/>
        <v>264928</v>
      </c>
      <c r="L16" s="4">
        <f t="shared" si="3"/>
        <v>538937</v>
      </c>
      <c r="M16" s="4"/>
      <c r="N16" s="4"/>
      <c r="O16" s="4"/>
      <c r="P16" s="6"/>
    </row>
    <row r="17" spans="1:16" x14ac:dyDescent="0.25">
      <c r="A17" s="13"/>
      <c r="B17" s="3" t="s">
        <v>46</v>
      </c>
      <c r="C17" s="4" t="s">
        <v>4</v>
      </c>
      <c r="D17" s="4">
        <v>51131</v>
      </c>
      <c r="E17" s="4">
        <v>45311</v>
      </c>
      <c r="F17" s="4">
        <v>44823</v>
      </c>
      <c r="G17" s="4">
        <f t="shared" si="1"/>
        <v>141265</v>
      </c>
      <c r="H17" s="6">
        <v>47014</v>
      </c>
      <c r="I17" s="6">
        <v>47163</v>
      </c>
      <c r="J17" s="6">
        <v>47769</v>
      </c>
      <c r="K17" s="6">
        <f t="shared" si="2"/>
        <v>141946</v>
      </c>
      <c r="L17" s="6">
        <f t="shared" si="3"/>
        <v>283211</v>
      </c>
      <c r="M17" s="6"/>
      <c r="N17" s="6"/>
      <c r="O17" s="6"/>
      <c r="P17" s="6"/>
    </row>
    <row r="18" spans="1:16" x14ac:dyDescent="0.25">
      <c r="A18" s="13" t="s">
        <v>60</v>
      </c>
      <c r="B18" s="3" t="s">
        <v>29</v>
      </c>
      <c r="C18" s="4" t="s">
        <v>4</v>
      </c>
      <c r="D18" s="6">
        <v>29818</v>
      </c>
      <c r="E18" s="6">
        <v>30574</v>
      </c>
      <c r="F18" s="6">
        <v>30448</v>
      </c>
      <c r="G18" s="6">
        <f t="shared" si="1"/>
        <v>90840</v>
      </c>
      <c r="H18" s="6">
        <v>30956</v>
      </c>
      <c r="I18" s="6">
        <v>28808</v>
      </c>
      <c r="J18" s="6">
        <v>30077</v>
      </c>
      <c r="K18" s="6">
        <f t="shared" si="2"/>
        <v>89841</v>
      </c>
      <c r="L18" s="6">
        <f t="shared" si="3"/>
        <v>180681</v>
      </c>
      <c r="M18" s="6"/>
      <c r="N18" s="6"/>
      <c r="O18" s="6"/>
      <c r="P18" s="6"/>
    </row>
    <row r="19" spans="1:16" x14ac:dyDescent="0.25">
      <c r="A19" s="13" t="s">
        <v>61</v>
      </c>
      <c r="B19" s="3" t="s">
        <v>47</v>
      </c>
      <c r="C19" s="4" t="s">
        <v>4</v>
      </c>
      <c r="D19" s="6">
        <v>11572</v>
      </c>
      <c r="E19" s="6">
        <v>11744</v>
      </c>
      <c r="F19" s="6">
        <v>12253</v>
      </c>
      <c r="G19" s="6">
        <f t="shared" si="1"/>
        <v>35569</v>
      </c>
      <c r="H19" s="6">
        <v>11170</v>
      </c>
      <c r="I19" s="6">
        <v>11301</v>
      </c>
      <c r="J19" s="6">
        <v>11397</v>
      </c>
      <c r="K19" s="6">
        <f t="shared" si="2"/>
        <v>33868</v>
      </c>
      <c r="L19" s="6">
        <f t="shared" si="3"/>
        <v>69437</v>
      </c>
      <c r="M19" s="6"/>
      <c r="N19" s="6"/>
      <c r="O19" s="6"/>
      <c r="P19" s="6"/>
    </row>
    <row r="20" spans="1:16" x14ac:dyDescent="0.25">
      <c r="A20" s="13" t="s">
        <v>62</v>
      </c>
      <c r="B20" s="3" t="s">
        <v>9</v>
      </c>
      <c r="C20" s="4" t="s">
        <v>4</v>
      </c>
      <c r="D20" s="4">
        <v>3803</v>
      </c>
      <c r="E20" s="4">
        <v>3803</v>
      </c>
      <c r="F20" s="4">
        <v>6203</v>
      </c>
      <c r="G20" s="4">
        <f t="shared" si="1"/>
        <v>13809</v>
      </c>
      <c r="H20" s="4">
        <v>4642</v>
      </c>
      <c r="I20" s="4">
        <v>4642</v>
      </c>
      <c r="J20" s="4">
        <v>4642</v>
      </c>
      <c r="K20" s="4">
        <f t="shared" si="2"/>
        <v>13926</v>
      </c>
      <c r="L20" s="4">
        <f t="shared" si="3"/>
        <v>27735</v>
      </c>
      <c r="M20" s="4"/>
      <c r="N20" s="4"/>
      <c r="O20" s="4"/>
      <c r="P20" s="6"/>
    </row>
    <row r="21" spans="1:16" x14ac:dyDescent="0.25">
      <c r="A21" s="13" t="s">
        <v>63</v>
      </c>
      <c r="B21" s="3" t="s">
        <v>23</v>
      </c>
      <c r="C21" s="4" t="s">
        <v>4</v>
      </c>
      <c r="D21" s="4">
        <v>47678</v>
      </c>
      <c r="E21" s="4">
        <v>54312</v>
      </c>
      <c r="F21" s="4">
        <v>45079</v>
      </c>
      <c r="G21" s="4">
        <f t="shared" si="1"/>
        <v>147069</v>
      </c>
      <c r="H21" s="4">
        <v>42097</v>
      </c>
      <c r="I21" s="4">
        <v>41662</v>
      </c>
      <c r="J21" s="4">
        <v>27236</v>
      </c>
      <c r="K21" s="4">
        <f t="shared" si="2"/>
        <v>110995</v>
      </c>
      <c r="L21" s="4">
        <f t="shared" si="3"/>
        <v>258064</v>
      </c>
      <c r="M21" s="4"/>
      <c r="N21" s="4"/>
      <c r="O21" s="4"/>
      <c r="P21" s="6"/>
    </row>
    <row r="22" spans="1:16" x14ac:dyDescent="0.25">
      <c r="A22" s="13" t="s">
        <v>64</v>
      </c>
      <c r="B22" s="3" t="s">
        <v>24</v>
      </c>
      <c r="C22" s="4" t="s">
        <v>4</v>
      </c>
      <c r="D22" s="4">
        <v>5976</v>
      </c>
      <c r="E22" s="4">
        <v>5127</v>
      </c>
      <c r="F22" s="4">
        <v>6912</v>
      </c>
      <c r="G22" s="4">
        <f t="shared" si="1"/>
        <v>18015</v>
      </c>
      <c r="H22" s="4">
        <v>8842</v>
      </c>
      <c r="I22" s="4">
        <v>13604</v>
      </c>
      <c r="J22" s="4">
        <v>19584</v>
      </c>
      <c r="K22" s="4">
        <f t="shared" si="2"/>
        <v>42030</v>
      </c>
      <c r="L22" s="4">
        <f t="shared" si="3"/>
        <v>60045</v>
      </c>
      <c r="M22" s="4"/>
      <c r="N22" s="4"/>
      <c r="O22" s="4"/>
      <c r="P22" s="6"/>
    </row>
    <row r="23" spans="1:16" x14ac:dyDescent="0.25">
      <c r="A23" s="13" t="s">
        <v>65</v>
      </c>
      <c r="B23" s="3" t="s">
        <v>25</v>
      </c>
      <c r="C23" s="4" t="s">
        <v>4</v>
      </c>
      <c r="D23" s="4">
        <v>13639</v>
      </c>
      <c r="E23" s="4">
        <v>15203</v>
      </c>
      <c r="F23" s="4">
        <v>12101</v>
      </c>
      <c r="G23" s="4">
        <f t="shared" si="1"/>
        <v>40943</v>
      </c>
      <c r="H23" s="4">
        <v>8104</v>
      </c>
      <c r="I23" s="4">
        <v>19588</v>
      </c>
      <c r="J23" s="4">
        <v>39282</v>
      </c>
      <c r="K23" s="4">
        <f t="shared" si="2"/>
        <v>66974</v>
      </c>
      <c r="L23" s="4">
        <f t="shared" si="3"/>
        <v>107917</v>
      </c>
      <c r="M23" s="4"/>
      <c r="N23" s="4"/>
      <c r="O23" s="4"/>
      <c r="P23" s="6"/>
    </row>
    <row r="24" spans="1:16" x14ac:dyDescent="0.25">
      <c r="A24" s="13" t="s">
        <v>66</v>
      </c>
      <c r="B24" s="3" t="s">
        <v>80</v>
      </c>
      <c r="C24" s="4"/>
      <c r="D24" s="4">
        <v>1279</v>
      </c>
      <c r="E24" s="4">
        <v>2103</v>
      </c>
      <c r="F24" s="4">
        <v>6817</v>
      </c>
      <c r="G24" s="4">
        <f t="shared" si="1"/>
        <v>10199</v>
      </c>
      <c r="H24" s="4">
        <v>1016</v>
      </c>
      <c r="I24" s="4">
        <v>794</v>
      </c>
      <c r="J24" s="4">
        <v>7576</v>
      </c>
      <c r="K24" s="4">
        <f t="shared" si="2"/>
        <v>9386</v>
      </c>
      <c r="L24" s="4">
        <f t="shared" si="3"/>
        <v>19585</v>
      </c>
      <c r="M24" s="4"/>
      <c r="N24" s="4"/>
      <c r="O24" s="4"/>
      <c r="P24" s="6"/>
    </row>
    <row r="25" spans="1:16" x14ac:dyDescent="0.25">
      <c r="A25" s="13" t="s">
        <v>67</v>
      </c>
      <c r="B25" s="3" t="s">
        <v>6</v>
      </c>
      <c r="C25" s="4" t="s">
        <v>4</v>
      </c>
      <c r="D25" s="4">
        <v>47097</v>
      </c>
      <c r="E25" s="4">
        <v>58605</v>
      </c>
      <c r="F25" s="4">
        <v>58604</v>
      </c>
      <c r="G25" s="4">
        <f t="shared" si="1"/>
        <v>164306</v>
      </c>
      <c r="H25" s="4">
        <v>58605</v>
      </c>
      <c r="I25" s="4">
        <v>58605</v>
      </c>
      <c r="J25" s="4">
        <v>58605</v>
      </c>
      <c r="K25" s="4">
        <f t="shared" si="2"/>
        <v>175815</v>
      </c>
      <c r="L25" s="4">
        <f t="shared" si="3"/>
        <v>340121</v>
      </c>
      <c r="M25" s="4"/>
      <c r="N25" s="4"/>
      <c r="O25" s="4"/>
      <c r="P25" s="6"/>
    </row>
    <row r="26" spans="1:16" x14ac:dyDescent="0.25">
      <c r="A26" s="13" t="s">
        <v>68</v>
      </c>
      <c r="B26" s="3" t="s">
        <v>26</v>
      </c>
      <c r="C26" s="4" t="s">
        <v>4</v>
      </c>
      <c r="D26" s="4">
        <f>SUM(D27:D34)</f>
        <v>3533</v>
      </c>
      <c r="E26" s="4">
        <f t="shared" ref="E26:J26" si="8">SUM(E27:E34)</f>
        <v>3176</v>
      </c>
      <c r="F26" s="4">
        <f t="shared" si="8"/>
        <v>5515</v>
      </c>
      <c r="G26" s="4">
        <f t="shared" si="1"/>
        <v>12224</v>
      </c>
      <c r="H26" s="4">
        <f t="shared" si="8"/>
        <v>1543</v>
      </c>
      <c r="I26" s="4">
        <f>SUM(I27:I36)</f>
        <v>4715</v>
      </c>
      <c r="J26" s="4">
        <f t="shared" si="8"/>
        <v>3823</v>
      </c>
      <c r="K26" s="4">
        <f t="shared" si="2"/>
        <v>10081</v>
      </c>
      <c r="L26" s="4">
        <f t="shared" si="3"/>
        <v>22305</v>
      </c>
      <c r="M26" s="4"/>
      <c r="N26" s="4"/>
      <c r="O26" s="4"/>
      <c r="P26" s="6"/>
    </row>
    <row r="27" spans="1:16" x14ac:dyDescent="0.25">
      <c r="A27" s="13"/>
      <c r="B27" s="8" t="s">
        <v>98</v>
      </c>
      <c r="C27" s="4" t="s">
        <v>4</v>
      </c>
      <c r="D27" s="4">
        <v>0</v>
      </c>
      <c r="E27" s="4">
        <v>1438</v>
      </c>
      <c r="F27" s="4"/>
      <c r="G27" s="4">
        <f t="shared" si="1"/>
        <v>1438</v>
      </c>
      <c r="H27" s="4"/>
      <c r="I27" s="4"/>
      <c r="J27" s="4">
        <v>1267</v>
      </c>
      <c r="K27" s="4">
        <f t="shared" si="2"/>
        <v>1267</v>
      </c>
      <c r="L27" s="4">
        <f t="shared" si="3"/>
        <v>2705</v>
      </c>
      <c r="M27" s="4"/>
      <c r="N27" s="4"/>
      <c r="O27" s="4"/>
      <c r="P27" s="6"/>
    </row>
    <row r="28" spans="1:16" x14ac:dyDescent="0.25">
      <c r="A28" s="13"/>
      <c r="B28" s="8" t="s">
        <v>48</v>
      </c>
      <c r="C28" s="4" t="s">
        <v>4</v>
      </c>
      <c r="D28" s="4">
        <v>1450</v>
      </c>
      <c r="E28" s="4">
        <v>0</v>
      </c>
      <c r="F28" s="4"/>
      <c r="G28" s="4">
        <f t="shared" si="1"/>
        <v>1450</v>
      </c>
      <c r="H28" s="4"/>
      <c r="I28" s="4"/>
      <c r="J28" s="4">
        <v>615</v>
      </c>
      <c r="K28" s="4">
        <f t="shared" si="2"/>
        <v>615</v>
      </c>
      <c r="L28" s="4">
        <f t="shared" si="3"/>
        <v>2065</v>
      </c>
      <c r="M28" s="4"/>
      <c r="N28" s="4"/>
      <c r="O28" s="4"/>
      <c r="P28" s="6"/>
    </row>
    <row r="29" spans="1:16" x14ac:dyDescent="0.25">
      <c r="A29" s="13"/>
      <c r="B29" s="8" t="s">
        <v>91</v>
      </c>
      <c r="C29" s="4" t="s">
        <v>4</v>
      </c>
      <c r="D29" s="4">
        <v>178</v>
      </c>
      <c r="E29" s="4">
        <v>0</v>
      </c>
      <c r="F29" s="4">
        <v>3600</v>
      </c>
      <c r="G29" s="4">
        <f t="shared" si="1"/>
        <v>3778</v>
      </c>
      <c r="H29" s="4"/>
      <c r="I29" s="4"/>
      <c r="J29" s="4"/>
      <c r="K29" s="4">
        <f t="shared" si="2"/>
        <v>0</v>
      </c>
      <c r="L29" s="4">
        <f t="shared" si="3"/>
        <v>3778</v>
      </c>
      <c r="M29" s="4"/>
      <c r="N29" s="4"/>
      <c r="O29" s="4"/>
      <c r="P29" s="6"/>
    </row>
    <row r="30" spans="1:16" x14ac:dyDescent="0.25">
      <c r="A30" s="13"/>
      <c r="B30" s="8" t="s">
        <v>33</v>
      </c>
      <c r="C30" s="4" t="s">
        <v>4</v>
      </c>
      <c r="D30" s="4">
        <v>0</v>
      </c>
      <c r="E30" s="4">
        <v>0</v>
      </c>
      <c r="F30" s="4"/>
      <c r="G30" s="4">
        <f t="shared" si="1"/>
        <v>0</v>
      </c>
      <c r="H30" s="4"/>
      <c r="I30" s="4"/>
      <c r="J30" s="4"/>
      <c r="K30" s="4">
        <f t="shared" si="2"/>
        <v>0</v>
      </c>
      <c r="L30" s="4">
        <f t="shared" si="3"/>
        <v>0</v>
      </c>
      <c r="M30" s="4"/>
      <c r="N30" s="4"/>
      <c r="O30" s="4"/>
      <c r="P30" s="6"/>
    </row>
    <row r="31" spans="1:16" x14ac:dyDescent="0.25">
      <c r="A31" s="13"/>
      <c r="B31" s="8" t="s">
        <v>78</v>
      </c>
      <c r="C31" s="4" t="s">
        <v>4</v>
      </c>
      <c r="D31" s="4">
        <v>142</v>
      </c>
      <c r="E31" s="4">
        <v>165</v>
      </c>
      <c r="F31" s="4">
        <v>67</v>
      </c>
      <c r="G31" s="4">
        <f t="shared" si="1"/>
        <v>374</v>
      </c>
      <c r="H31" s="4">
        <v>30</v>
      </c>
      <c r="I31" s="4">
        <v>60</v>
      </c>
      <c r="J31" s="4">
        <v>98</v>
      </c>
      <c r="K31" s="4">
        <f t="shared" si="2"/>
        <v>188</v>
      </c>
      <c r="L31" s="4">
        <f t="shared" si="3"/>
        <v>562</v>
      </c>
      <c r="M31" s="4"/>
      <c r="N31" s="4"/>
      <c r="O31" s="4"/>
      <c r="P31" s="6"/>
    </row>
    <row r="32" spans="1:16" x14ac:dyDescent="0.25">
      <c r="A32" s="13"/>
      <c r="B32" s="8" t="s">
        <v>49</v>
      </c>
      <c r="C32" s="4" t="s">
        <v>4</v>
      </c>
      <c r="D32" s="4">
        <v>1520</v>
      </c>
      <c r="E32" s="4">
        <v>1330</v>
      </c>
      <c r="F32" s="4">
        <v>1605</v>
      </c>
      <c r="G32" s="4">
        <f t="shared" si="1"/>
        <v>4455</v>
      </c>
      <c r="H32" s="4">
        <v>1270</v>
      </c>
      <c r="I32" s="4">
        <v>1620</v>
      </c>
      <c r="J32" s="4">
        <v>1600</v>
      </c>
      <c r="K32" s="4">
        <f t="shared" si="2"/>
        <v>4490</v>
      </c>
      <c r="L32" s="4">
        <f t="shared" si="3"/>
        <v>8945</v>
      </c>
      <c r="M32" s="4"/>
      <c r="N32" s="4"/>
      <c r="O32" s="4"/>
      <c r="P32" s="6"/>
    </row>
    <row r="33" spans="1:17" x14ac:dyDescent="0.25">
      <c r="A33" s="13"/>
      <c r="B33" s="8" t="s">
        <v>79</v>
      </c>
      <c r="C33" s="4" t="s">
        <v>4</v>
      </c>
      <c r="D33" s="4">
        <v>97</v>
      </c>
      <c r="E33" s="4">
        <v>97</v>
      </c>
      <c r="F33" s="4">
        <v>97</v>
      </c>
      <c r="G33" s="4">
        <f t="shared" si="1"/>
        <v>291</v>
      </c>
      <c r="H33" s="4">
        <v>97</v>
      </c>
      <c r="I33" s="4">
        <v>97</v>
      </c>
      <c r="J33" s="4">
        <v>97</v>
      </c>
      <c r="K33" s="4">
        <f t="shared" si="2"/>
        <v>291</v>
      </c>
      <c r="L33" s="4">
        <f t="shared" si="3"/>
        <v>582</v>
      </c>
      <c r="M33" s="4"/>
      <c r="N33" s="4"/>
      <c r="O33" s="4"/>
      <c r="P33" s="6"/>
    </row>
    <row r="34" spans="1:17" x14ac:dyDescent="0.25">
      <c r="A34" s="13"/>
      <c r="B34" s="8" t="s">
        <v>52</v>
      </c>
      <c r="C34" s="4" t="s">
        <v>4</v>
      </c>
      <c r="D34" s="4">
        <v>146</v>
      </c>
      <c r="E34" s="4">
        <v>146</v>
      </c>
      <c r="F34" s="4">
        <v>146</v>
      </c>
      <c r="G34" s="4">
        <f t="shared" si="1"/>
        <v>438</v>
      </c>
      <c r="H34" s="4">
        <v>146</v>
      </c>
      <c r="I34" s="4">
        <v>146</v>
      </c>
      <c r="J34" s="4">
        <v>146</v>
      </c>
      <c r="K34" s="4">
        <f t="shared" si="2"/>
        <v>438</v>
      </c>
      <c r="L34" s="4">
        <f t="shared" si="3"/>
        <v>876</v>
      </c>
      <c r="M34" s="4"/>
      <c r="N34" s="4"/>
      <c r="O34" s="4"/>
      <c r="P34" s="6"/>
    </row>
    <row r="35" spans="1:17" x14ac:dyDescent="0.25">
      <c r="A35" s="13"/>
      <c r="B35" s="8" t="s">
        <v>93</v>
      </c>
      <c r="C35" s="4" t="s">
        <v>4</v>
      </c>
      <c r="D35" s="4"/>
      <c r="E35" s="4"/>
      <c r="F35" s="4"/>
      <c r="G35" s="4"/>
      <c r="H35" s="4"/>
      <c r="I35" s="4">
        <v>1743</v>
      </c>
      <c r="J35" s="4"/>
      <c r="K35" s="4">
        <f t="shared" si="2"/>
        <v>1743</v>
      </c>
      <c r="L35" s="4">
        <f t="shared" si="3"/>
        <v>1743</v>
      </c>
      <c r="M35" s="4"/>
      <c r="N35" s="4"/>
      <c r="O35" s="4"/>
      <c r="P35" s="6"/>
    </row>
    <row r="36" spans="1:17" x14ac:dyDescent="0.25">
      <c r="A36" s="13"/>
      <c r="B36" s="8" t="s">
        <v>94</v>
      </c>
      <c r="C36" s="4" t="s">
        <v>4</v>
      </c>
      <c r="D36" s="4"/>
      <c r="E36" s="4"/>
      <c r="F36" s="4"/>
      <c r="G36" s="4"/>
      <c r="H36" s="4"/>
      <c r="I36" s="4">
        <v>1049</v>
      </c>
      <c r="J36" s="4"/>
      <c r="K36" s="4">
        <f t="shared" si="2"/>
        <v>1049</v>
      </c>
      <c r="L36" s="4">
        <f t="shared" si="3"/>
        <v>1049</v>
      </c>
      <c r="M36" s="4"/>
      <c r="N36" s="4"/>
      <c r="O36" s="4"/>
      <c r="P36" s="6"/>
    </row>
    <row r="37" spans="1:17" x14ac:dyDescent="0.25">
      <c r="A37" s="13" t="s">
        <v>69</v>
      </c>
      <c r="B37" s="5" t="s">
        <v>31</v>
      </c>
      <c r="C37" s="4" t="s">
        <v>4</v>
      </c>
      <c r="D37" s="6">
        <f>D38+D41+D42+D43+D44+D45</f>
        <v>25520.6</v>
      </c>
      <c r="E37" s="6">
        <f>E38+E41+E42+E43+E44+E45</f>
        <v>27744</v>
      </c>
      <c r="F37" s="6">
        <f>F38+F41+F42+F43+F44+F45</f>
        <v>28740.44</v>
      </c>
      <c r="G37" s="6">
        <f t="shared" si="1"/>
        <v>82005.039999999994</v>
      </c>
      <c r="H37" s="6">
        <f t="shared" ref="H37:J37" si="9">H38+H41+H42+H43+H44+H45</f>
        <v>25788</v>
      </c>
      <c r="I37" s="6">
        <f t="shared" si="9"/>
        <v>23077</v>
      </c>
      <c r="J37" s="6">
        <f t="shared" si="9"/>
        <v>24477</v>
      </c>
      <c r="K37" s="6">
        <f t="shared" si="2"/>
        <v>73342</v>
      </c>
      <c r="L37" s="6">
        <f t="shared" si="3"/>
        <v>155347.03999999998</v>
      </c>
      <c r="M37" s="6"/>
      <c r="N37" s="6"/>
      <c r="O37" s="6"/>
      <c r="P37" s="6"/>
      <c r="Q37" s="12"/>
    </row>
    <row r="38" spans="1:17" x14ac:dyDescent="0.25">
      <c r="A38" s="13"/>
      <c r="B38" s="3" t="s">
        <v>28</v>
      </c>
      <c r="C38" s="4" t="s">
        <v>4</v>
      </c>
      <c r="D38" s="6">
        <f>D39+D40</f>
        <v>19830</v>
      </c>
      <c r="E38" s="6">
        <f>E39+E40</f>
        <v>19274</v>
      </c>
      <c r="F38" s="6">
        <f>F39+F40</f>
        <v>19552</v>
      </c>
      <c r="G38" s="6">
        <f t="shared" si="1"/>
        <v>58656</v>
      </c>
      <c r="H38" s="6">
        <f t="shared" ref="H38:J38" si="10">H39+H40</f>
        <v>19552</v>
      </c>
      <c r="I38" s="6">
        <f t="shared" si="10"/>
        <v>17518</v>
      </c>
      <c r="J38" s="6">
        <f t="shared" si="10"/>
        <v>18001</v>
      </c>
      <c r="K38" s="6">
        <f t="shared" si="2"/>
        <v>55071</v>
      </c>
      <c r="L38" s="6">
        <f t="shared" si="3"/>
        <v>113727</v>
      </c>
      <c r="M38" s="6"/>
      <c r="N38" s="6"/>
      <c r="O38" s="6"/>
      <c r="P38" s="6"/>
    </row>
    <row r="39" spans="1:17" x14ac:dyDescent="0.25">
      <c r="A39" s="13"/>
      <c r="B39" s="3" t="s">
        <v>45</v>
      </c>
      <c r="C39" s="4" t="s">
        <v>4</v>
      </c>
      <c r="D39" s="6">
        <v>17740</v>
      </c>
      <c r="E39" s="6">
        <v>16892</v>
      </c>
      <c r="F39" s="6">
        <v>15360</v>
      </c>
      <c r="G39" s="6">
        <f t="shared" si="1"/>
        <v>49992</v>
      </c>
      <c r="H39" s="6">
        <v>15360</v>
      </c>
      <c r="I39" s="6">
        <v>14732</v>
      </c>
      <c r="J39" s="6">
        <v>15109</v>
      </c>
      <c r="K39" s="6">
        <f t="shared" si="2"/>
        <v>45201</v>
      </c>
      <c r="L39" s="6">
        <f t="shared" si="3"/>
        <v>95193</v>
      </c>
      <c r="M39" s="6"/>
      <c r="N39" s="6"/>
      <c r="O39" s="6"/>
      <c r="P39" s="6"/>
    </row>
    <row r="40" spans="1:17" x14ac:dyDescent="0.25">
      <c r="A40" s="13"/>
      <c r="B40" s="3" t="s">
        <v>50</v>
      </c>
      <c r="C40" s="4" t="s">
        <v>4</v>
      </c>
      <c r="D40" s="6">
        <v>2090</v>
      </c>
      <c r="E40" s="6">
        <v>2382</v>
      </c>
      <c r="F40" s="6">
        <v>4192</v>
      </c>
      <c r="G40" s="6">
        <f t="shared" si="1"/>
        <v>8664</v>
      </c>
      <c r="H40" s="6">
        <v>4192</v>
      </c>
      <c r="I40" s="6">
        <v>2786</v>
      </c>
      <c r="J40" s="6">
        <v>2892</v>
      </c>
      <c r="K40" s="6">
        <f t="shared" si="2"/>
        <v>9870</v>
      </c>
      <c r="L40" s="6">
        <f t="shared" si="3"/>
        <v>18534</v>
      </c>
      <c r="M40" s="6"/>
      <c r="N40" s="6"/>
      <c r="O40" s="6"/>
      <c r="P40" s="6"/>
    </row>
    <row r="41" spans="1:17" x14ac:dyDescent="0.25">
      <c r="A41" s="13"/>
      <c r="B41" s="3" t="s">
        <v>29</v>
      </c>
      <c r="C41" s="4" t="s">
        <v>4</v>
      </c>
      <c r="D41" s="6">
        <f>D38*0.22</f>
        <v>4362.6000000000004</v>
      </c>
      <c r="E41" s="6">
        <v>4240</v>
      </c>
      <c r="F41" s="6">
        <v>4301.4399999999996</v>
      </c>
      <c r="G41" s="6">
        <f t="shared" si="1"/>
        <v>12904.04</v>
      </c>
      <c r="H41" s="6">
        <v>4302</v>
      </c>
      <c r="I41" s="6">
        <v>3854</v>
      </c>
      <c r="J41" s="6">
        <v>3960</v>
      </c>
      <c r="K41" s="6">
        <f t="shared" si="2"/>
        <v>12116</v>
      </c>
      <c r="L41" s="6">
        <f t="shared" si="3"/>
        <v>25020.04</v>
      </c>
      <c r="M41" s="6"/>
      <c r="N41" s="6"/>
      <c r="O41" s="6"/>
      <c r="P41" s="6"/>
    </row>
    <row r="42" spans="1:17" x14ac:dyDescent="0.25">
      <c r="A42" s="13"/>
      <c r="B42" s="3" t="s">
        <v>47</v>
      </c>
      <c r="C42" s="4" t="s">
        <v>4</v>
      </c>
      <c r="D42" s="6">
        <v>1328</v>
      </c>
      <c r="E42" s="6">
        <v>1565</v>
      </c>
      <c r="F42" s="6">
        <v>1669</v>
      </c>
      <c r="G42" s="6">
        <f t="shared" si="1"/>
        <v>4562</v>
      </c>
      <c r="H42" s="6">
        <v>1623</v>
      </c>
      <c r="I42" s="6">
        <v>1455</v>
      </c>
      <c r="J42" s="6">
        <v>1512</v>
      </c>
      <c r="K42" s="6">
        <f t="shared" si="2"/>
        <v>4590</v>
      </c>
      <c r="L42" s="6">
        <f t="shared" si="3"/>
        <v>9152</v>
      </c>
      <c r="M42" s="6"/>
      <c r="N42" s="6"/>
      <c r="O42" s="6"/>
      <c r="P42" s="6"/>
    </row>
    <row r="43" spans="1:17" x14ac:dyDescent="0.25">
      <c r="A43" s="13"/>
      <c r="B43" s="3" t="s">
        <v>33</v>
      </c>
      <c r="C43" s="4" t="s">
        <v>4</v>
      </c>
      <c r="D43" s="6">
        <v>0</v>
      </c>
      <c r="E43" s="6">
        <v>240</v>
      </c>
      <c r="F43" s="6">
        <v>730</v>
      </c>
      <c r="G43" s="6">
        <f t="shared" si="1"/>
        <v>970</v>
      </c>
      <c r="H43" s="6">
        <v>311</v>
      </c>
      <c r="I43" s="6">
        <v>68</v>
      </c>
      <c r="J43" s="6">
        <v>68</v>
      </c>
      <c r="K43" s="6">
        <f t="shared" si="2"/>
        <v>447</v>
      </c>
      <c r="L43" s="6">
        <f t="shared" si="3"/>
        <v>1417</v>
      </c>
      <c r="M43" s="6"/>
      <c r="N43" s="6"/>
      <c r="O43" s="6"/>
      <c r="P43" s="6"/>
    </row>
    <row r="44" spans="1:17" x14ac:dyDescent="0.25">
      <c r="A44" s="13"/>
      <c r="B44" s="3" t="s">
        <v>87</v>
      </c>
      <c r="C44" s="4" t="s">
        <v>4</v>
      </c>
      <c r="D44" s="6">
        <v>0</v>
      </c>
      <c r="E44" s="14">
        <v>2425</v>
      </c>
      <c r="F44" s="6">
        <v>2488</v>
      </c>
      <c r="G44" s="6">
        <f t="shared" si="1"/>
        <v>4913</v>
      </c>
      <c r="H44" s="6">
        <v>0</v>
      </c>
      <c r="I44" s="6">
        <v>0</v>
      </c>
      <c r="J44" s="6">
        <v>936</v>
      </c>
      <c r="K44" s="6">
        <f t="shared" si="2"/>
        <v>936</v>
      </c>
      <c r="L44" s="6">
        <f t="shared" si="3"/>
        <v>5849</v>
      </c>
      <c r="M44" s="6"/>
      <c r="N44" s="6"/>
      <c r="O44" s="6"/>
      <c r="P44" s="6"/>
    </row>
    <row r="45" spans="1:17" x14ac:dyDescent="0.25">
      <c r="A45" s="3"/>
      <c r="B45" s="3" t="s">
        <v>95</v>
      </c>
      <c r="C45" s="4"/>
      <c r="D45" s="4"/>
      <c r="E45" s="4"/>
      <c r="F45" s="4"/>
      <c r="G45" s="4">
        <f t="shared" si="1"/>
        <v>0</v>
      </c>
      <c r="H45" s="4"/>
      <c r="I45" s="4">
        <v>182</v>
      </c>
      <c r="J45" s="4"/>
      <c r="K45" s="4">
        <f t="shared" si="2"/>
        <v>182</v>
      </c>
      <c r="L45" s="4">
        <f t="shared" si="3"/>
        <v>182</v>
      </c>
      <c r="M45" s="4"/>
      <c r="N45" s="4"/>
      <c r="O45" s="4"/>
      <c r="P45" s="4"/>
    </row>
    <row r="46" spans="1:17" x14ac:dyDescent="0.25">
      <c r="A46" s="13" t="s">
        <v>56</v>
      </c>
      <c r="B46" s="5" t="s">
        <v>30</v>
      </c>
      <c r="C46" s="4" t="s">
        <v>4</v>
      </c>
      <c r="D46" s="6">
        <f>SUM(D47:D63)-D48-D49</f>
        <v>33259</v>
      </c>
      <c r="E46" s="6">
        <f>SUM(E47:E63)-E48-E49</f>
        <v>26070</v>
      </c>
      <c r="F46" s="6">
        <f>SUM(F47:F63)-F48-F49</f>
        <v>38120</v>
      </c>
      <c r="G46" s="6">
        <f t="shared" si="1"/>
        <v>97449</v>
      </c>
      <c r="H46" s="6">
        <f>SUM(H47:H63)-H48-H49</f>
        <v>28935</v>
      </c>
      <c r="I46" s="6">
        <f>SUM(I47:I63)-I48-I49</f>
        <v>31358</v>
      </c>
      <c r="J46" s="6">
        <f>SUM(J47:J63)-J48-J49</f>
        <v>39533</v>
      </c>
      <c r="K46" s="6">
        <f t="shared" si="2"/>
        <v>99826</v>
      </c>
      <c r="L46" s="6">
        <f t="shared" si="3"/>
        <v>197275</v>
      </c>
      <c r="M46" s="6"/>
      <c r="N46" s="6"/>
      <c r="O46" s="6"/>
      <c r="P46" s="6"/>
      <c r="Q46" s="12"/>
    </row>
    <row r="47" spans="1:17" x14ac:dyDescent="0.25">
      <c r="A47" s="13"/>
      <c r="B47" s="3" t="s">
        <v>28</v>
      </c>
      <c r="C47" s="4" t="s">
        <v>4</v>
      </c>
      <c r="D47" s="6">
        <f>D48+D49</f>
        <v>13646</v>
      </c>
      <c r="E47" s="6">
        <f t="shared" ref="E47:F47" si="11">E48+E49</f>
        <v>20115</v>
      </c>
      <c r="F47" s="6">
        <f t="shared" si="11"/>
        <v>21186</v>
      </c>
      <c r="G47" s="6">
        <f t="shared" si="1"/>
        <v>54947</v>
      </c>
      <c r="H47" s="6">
        <f t="shared" ref="H47:J47" si="12">H48+H49</f>
        <v>20870</v>
      </c>
      <c r="I47" s="6">
        <f t="shared" si="12"/>
        <v>20870</v>
      </c>
      <c r="J47" s="6">
        <f t="shared" si="12"/>
        <v>29560</v>
      </c>
      <c r="K47" s="6">
        <f t="shared" si="2"/>
        <v>71300</v>
      </c>
      <c r="L47" s="6">
        <f t="shared" si="3"/>
        <v>126247</v>
      </c>
      <c r="M47" s="6"/>
      <c r="N47" s="6"/>
      <c r="O47" s="6"/>
      <c r="P47" s="6"/>
      <c r="Q47" s="12"/>
    </row>
    <row r="48" spans="1:17" x14ac:dyDescent="0.25">
      <c r="A48" s="13"/>
      <c r="B48" s="3" t="s">
        <v>43</v>
      </c>
      <c r="C48" s="4" t="s">
        <v>4</v>
      </c>
      <c r="D48" s="6">
        <v>7717</v>
      </c>
      <c r="E48" s="6">
        <v>15908</v>
      </c>
      <c r="F48" s="6">
        <v>18397</v>
      </c>
      <c r="G48" s="6">
        <f t="shared" si="1"/>
        <v>42022</v>
      </c>
      <c r="H48" s="6">
        <v>18231</v>
      </c>
      <c r="I48" s="6">
        <v>18124</v>
      </c>
      <c r="J48" s="6">
        <v>24446</v>
      </c>
      <c r="K48" s="6">
        <f t="shared" si="2"/>
        <v>60801</v>
      </c>
      <c r="L48" s="6">
        <f t="shared" si="3"/>
        <v>102823</v>
      </c>
      <c r="M48" s="6"/>
      <c r="N48" s="6"/>
      <c r="O48" s="6"/>
      <c r="P48" s="6"/>
    </row>
    <row r="49" spans="1:17" x14ac:dyDescent="0.25">
      <c r="A49" s="13"/>
      <c r="B49" s="3" t="s">
        <v>44</v>
      </c>
      <c r="C49" s="4" t="s">
        <v>4</v>
      </c>
      <c r="D49" s="6">
        <v>5929</v>
      </c>
      <c r="E49" s="6">
        <v>4207</v>
      </c>
      <c r="F49" s="6">
        <v>2789</v>
      </c>
      <c r="G49" s="6">
        <f t="shared" si="1"/>
        <v>12925</v>
      </c>
      <c r="H49" s="6">
        <v>2639</v>
      </c>
      <c r="I49" s="6">
        <v>2746</v>
      </c>
      <c r="J49" s="6">
        <v>5114</v>
      </c>
      <c r="K49" s="6">
        <f t="shared" si="2"/>
        <v>10499</v>
      </c>
      <c r="L49" s="6">
        <f t="shared" si="3"/>
        <v>23424</v>
      </c>
      <c r="M49" s="6"/>
      <c r="N49" s="6"/>
      <c r="O49" s="6"/>
      <c r="P49" s="6"/>
    </row>
    <row r="50" spans="1:17" x14ac:dyDescent="0.25">
      <c r="A50" s="13"/>
      <c r="B50" s="3" t="s">
        <v>29</v>
      </c>
      <c r="C50" s="4" t="s">
        <v>4</v>
      </c>
      <c r="D50" s="6">
        <v>3251</v>
      </c>
      <c r="E50" s="6">
        <v>3140</v>
      </c>
      <c r="F50" s="6">
        <v>3273</v>
      </c>
      <c r="G50" s="6">
        <f t="shared" si="1"/>
        <v>9664</v>
      </c>
      <c r="H50" s="6">
        <v>3204</v>
      </c>
      <c r="I50" s="6">
        <v>3368</v>
      </c>
      <c r="J50" s="6">
        <v>5105</v>
      </c>
      <c r="K50" s="6">
        <f t="shared" si="2"/>
        <v>11677</v>
      </c>
      <c r="L50" s="6">
        <f t="shared" si="3"/>
        <v>21341</v>
      </c>
      <c r="M50" s="6"/>
      <c r="N50" s="6"/>
      <c r="O50" s="6"/>
      <c r="P50" s="6"/>
    </row>
    <row r="51" spans="1:17" x14ac:dyDescent="0.25">
      <c r="A51" s="13"/>
      <c r="B51" s="3" t="s">
        <v>47</v>
      </c>
      <c r="C51" s="4" t="s">
        <v>4</v>
      </c>
      <c r="D51" s="6">
        <v>6806</v>
      </c>
      <c r="E51" s="6">
        <v>1631</v>
      </c>
      <c r="F51" s="6">
        <v>1456</v>
      </c>
      <c r="G51" s="6">
        <f t="shared" si="1"/>
        <v>9893</v>
      </c>
      <c r="H51" s="6">
        <v>1431</v>
      </c>
      <c r="I51" s="6">
        <v>1434</v>
      </c>
      <c r="J51" s="6">
        <v>1962</v>
      </c>
      <c r="K51" s="6">
        <f t="shared" si="2"/>
        <v>4827</v>
      </c>
      <c r="L51" s="6">
        <f t="shared" si="3"/>
        <v>14720</v>
      </c>
      <c r="M51" s="6"/>
      <c r="N51" s="6"/>
      <c r="O51" s="6"/>
      <c r="P51" s="6"/>
    </row>
    <row r="52" spans="1:17" x14ac:dyDescent="0.25">
      <c r="A52" s="13"/>
      <c r="B52" s="3" t="s">
        <v>32</v>
      </c>
      <c r="C52" s="4" t="s">
        <v>4</v>
      </c>
      <c r="D52" s="4">
        <v>0</v>
      </c>
      <c r="E52" s="4">
        <v>0</v>
      </c>
      <c r="F52" s="4"/>
      <c r="G52" s="4">
        <f t="shared" si="1"/>
        <v>0</v>
      </c>
      <c r="H52" s="4"/>
      <c r="I52" s="4"/>
      <c r="J52" s="4"/>
      <c r="K52" s="4">
        <f t="shared" si="2"/>
        <v>0</v>
      </c>
      <c r="L52" s="4">
        <f t="shared" si="3"/>
        <v>0</v>
      </c>
      <c r="M52" s="4"/>
      <c r="N52" s="4"/>
      <c r="O52" s="4"/>
      <c r="P52" s="4"/>
    </row>
    <row r="53" spans="1:17" x14ac:dyDescent="0.25">
      <c r="A53" s="13"/>
      <c r="B53" s="3" t="s">
        <v>25</v>
      </c>
      <c r="C53" s="4" t="s">
        <v>4</v>
      </c>
      <c r="D53" s="4">
        <v>842</v>
      </c>
      <c r="E53" s="4">
        <v>0</v>
      </c>
      <c r="F53" s="4">
        <v>2113</v>
      </c>
      <c r="G53" s="4">
        <f t="shared" si="1"/>
        <v>2955</v>
      </c>
      <c r="H53" s="4"/>
      <c r="I53" s="4">
        <v>3650</v>
      </c>
      <c r="J53" s="4">
        <v>571</v>
      </c>
      <c r="K53" s="4">
        <f t="shared" si="2"/>
        <v>4221</v>
      </c>
      <c r="L53" s="4">
        <f t="shared" si="3"/>
        <v>7176</v>
      </c>
      <c r="M53" s="4"/>
      <c r="N53" s="4"/>
      <c r="O53" s="4"/>
      <c r="P53" s="4"/>
    </row>
    <row r="54" spans="1:17" x14ac:dyDescent="0.25">
      <c r="A54" s="13"/>
      <c r="B54" s="3" t="s">
        <v>33</v>
      </c>
      <c r="C54" s="4" t="s">
        <v>4</v>
      </c>
      <c r="D54" s="4">
        <v>60</v>
      </c>
      <c r="E54" s="4">
        <v>0</v>
      </c>
      <c r="F54" s="4">
        <v>244</v>
      </c>
      <c r="G54" s="4">
        <f t="shared" si="1"/>
        <v>304</v>
      </c>
      <c r="H54" s="4">
        <v>243</v>
      </c>
      <c r="I54" s="4"/>
      <c r="J54" s="4"/>
      <c r="K54" s="4">
        <f t="shared" si="2"/>
        <v>243</v>
      </c>
      <c r="L54" s="4">
        <f t="shared" si="3"/>
        <v>547</v>
      </c>
      <c r="M54" s="4"/>
      <c r="N54" s="4"/>
      <c r="O54" s="4"/>
      <c r="P54" s="4"/>
    </row>
    <row r="55" spans="1:17" x14ac:dyDescent="0.25">
      <c r="A55" s="13"/>
      <c r="B55" s="3" t="s">
        <v>9</v>
      </c>
      <c r="C55" s="4" t="s">
        <v>4</v>
      </c>
      <c r="D55" s="4">
        <v>289</v>
      </c>
      <c r="E55" s="4">
        <v>289</v>
      </c>
      <c r="F55" s="4">
        <v>289</v>
      </c>
      <c r="G55" s="4">
        <f t="shared" si="1"/>
        <v>867</v>
      </c>
      <c r="H55" s="4">
        <v>289</v>
      </c>
      <c r="I55" s="4">
        <v>289</v>
      </c>
      <c r="J55" s="4">
        <v>289</v>
      </c>
      <c r="K55" s="4">
        <f t="shared" si="2"/>
        <v>867</v>
      </c>
      <c r="L55" s="4">
        <f t="shared" si="3"/>
        <v>1734</v>
      </c>
      <c r="M55" s="4"/>
      <c r="N55" s="4"/>
      <c r="O55" s="4"/>
      <c r="P55" s="4"/>
    </row>
    <row r="56" spans="1:17" x14ac:dyDescent="0.25">
      <c r="A56" s="13"/>
      <c r="B56" s="3" t="s">
        <v>27</v>
      </c>
      <c r="C56" s="4" t="s">
        <v>4</v>
      </c>
      <c r="D56" s="4">
        <v>0</v>
      </c>
      <c r="E56" s="4">
        <v>0</v>
      </c>
      <c r="F56" s="4"/>
      <c r="G56" s="4">
        <f t="shared" si="1"/>
        <v>0</v>
      </c>
      <c r="H56" s="4"/>
      <c r="I56" s="4"/>
      <c r="J56" s="4">
        <v>364</v>
      </c>
      <c r="K56" s="4">
        <f t="shared" si="2"/>
        <v>364</v>
      </c>
      <c r="L56" s="4">
        <f t="shared" si="3"/>
        <v>364</v>
      </c>
      <c r="M56" s="4"/>
      <c r="N56" s="4"/>
      <c r="O56" s="4"/>
      <c r="P56" s="4"/>
    </row>
    <row r="57" spans="1:17" x14ac:dyDescent="0.25">
      <c r="A57" s="13"/>
      <c r="B57" s="3" t="s">
        <v>34</v>
      </c>
      <c r="C57" s="4" t="s">
        <v>4</v>
      </c>
      <c r="D57" s="4">
        <v>7359</v>
      </c>
      <c r="E57" s="4">
        <v>0</v>
      </c>
      <c r="F57" s="4">
        <v>8255</v>
      </c>
      <c r="G57" s="4">
        <f t="shared" si="1"/>
        <v>15614</v>
      </c>
      <c r="H57" s="4">
        <v>2222</v>
      </c>
      <c r="I57" s="4">
        <v>1027</v>
      </c>
      <c r="J57" s="4">
        <v>558</v>
      </c>
      <c r="K57" s="4">
        <f t="shared" si="2"/>
        <v>3807</v>
      </c>
      <c r="L57" s="4">
        <f t="shared" si="3"/>
        <v>19421</v>
      </c>
      <c r="M57" s="4"/>
      <c r="N57" s="4"/>
      <c r="O57" s="4"/>
      <c r="P57" s="4"/>
    </row>
    <row r="58" spans="1:17" x14ac:dyDescent="0.25">
      <c r="A58" s="13"/>
      <c r="B58" s="3" t="s">
        <v>86</v>
      </c>
      <c r="C58" s="4" t="s">
        <v>4</v>
      </c>
      <c r="D58" s="4">
        <v>614</v>
      </c>
      <c r="E58" s="4">
        <v>695</v>
      </c>
      <c r="F58" s="4">
        <v>985</v>
      </c>
      <c r="G58" s="4">
        <f t="shared" si="1"/>
        <v>2294</v>
      </c>
      <c r="H58" s="4">
        <v>586</v>
      </c>
      <c r="I58" s="4">
        <v>630</v>
      </c>
      <c r="J58" s="4">
        <v>671</v>
      </c>
      <c r="K58" s="4">
        <f t="shared" si="2"/>
        <v>1887</v>
      </c>
      <c r="L58" s="4">
        <f t="shared" si="3"/>
        <v>4181</v>
      </c>
      <c r="M58" s="4"/>
      <c r="N58" s="4"/>
      <c r="O58" s="4"/>
      <c r="P58" s="4"/>
    </row>
    <row r="59" spans="1:17" x14ac:dyDescent="0.25">
      <c r="A59" s="13"/>
      <c r="B59" s="3" t="s">
        <v>35</v>
      </c>
      <c r="C59" s="4" t="s">
        <v>4</v>
      </c>
      <c r="D59" s="4">
        <v>0</v>
      </c>
      <c r="E59" s="4">
        <v>0</v>
      </c>
      <c r="F59" s="4">
        <v>112</v>
      </c>
      <c r="G59" s="4">
        <f t="shared" si="1"/>
        <v>112</v>
      </c>
      <c r="H59" s="4"/>
      <c r="I59" s="4"/>
      <c r="J59" s="4"/>
      <c r="K59" s="4">
        <f t="shared" si="2"/>
        <v>0</v>
      </c>
      <c r="L59" s="4">
        <f t="shared" si="3"/>
        <v>112</v>
      </c>
      <c r="M59" s="4"/>
      <c r="N59" s="4"/>
      <c r="O59" s="4"/>
      <c r="P59" s="4"/>
    </row>
    <row r="60" spans="1:17" x14ac:dyDescent="0.25">
      <c r="A60" s="13"/>
      <c r="B60" s="3" t="s">
        <v>99</v>
      </c>
      <c r="C60" s="4" t="s">
        <v>4</v>
      </c>
      <c r="D60" s="4">
        <v>200</v>
      </c>
      <c r="E60" s="4">
        <v>200</v>
      </c>
      <c r="F60" s="4"/>
      <c r="G60" s="4">
        <f t="shared" si="1"/>
        <v>400</v>
      </c>
      <c r="H60" s="4"/>
      <c r="I60" s="4"/>
      <c r="J60" s="4">
        <v>340</v>
      </c>
      <c r="K60" s="4">
        <f t="shared" si="2"/>
        <v>340</v>
      </c>
      <c r="L60" s="4">
        <f t="shared" si="3"/>
        <v>740</v>
      </c>
      <c r="M60" s="4"/>
      <c r="N60" s="4"/>
      <c r="O60" s="4"/>
      <c r="P60" s="4"/>
    </row>
    <row r="61" spans="1:17" x14ac:dyDescent="0.25">
      <c r="A61" s="13"/>
      <c r="B61" s="3" t="s">
        <v>81</v>
      </c>
      <c r="C61" s="4" t="s">
        <v>4</v>
      </c>
      <c r="D61" s="4">
        <v>192</v>
      </c>
      <c r="E61" s="4">
        <v>0</v>
      </c>
      <c r="F61" s="4"/>
      <c r="G61" s="4">
        <f t="shared" si="1"/>
        <v>192</v>
      </c>
      <c r="H61" s="4"/>
      <c r="I61" s="4"/>
      <c r="J61" s="4">
        <v>23</v>
      </c>
      <c r="K61" s="4">
        <f t="shared" si="2"/>
        <v>23</v>
      </c>
      <c r="L61" s="4">
        <f t="shared" si="3"/>
        <v>215</v>
      </c>
      <c r="M61" s="4"/>
      <c r="N61" s="4"/>
      <c r="O61" s="4"/>
      <c r="P61" s="4"/>
    </row>
    <row r="62" spans="1:17" x14ac:dyDescent="0.25">
      <c r="A62" s="13"/>
      <c r="B62" s="3" t="s">
        <v>90</v>
      </c>
      <c r="C62" s="4" t="s">
        <v>4</v>
      </c>
      <c r="D62" s="4">
        <v>0</v>
      </c>
      <c r="E62" s="4">
        <v>0</v>
      </c>
      <c r="F62" s="4">
        <v>207</v>
      </c>
      <c r="G62" s="4">
        <f t="shared" si="1"/>
        <v>207</v>
      </c>
      <c r="H62" s="4">
        <v>90</v>
      </c>
      <c r="I62" s="4">
        <v>90</v>
      </c>
      <c r="J62" s="4">
        <v>90</v>
      </c>
      <c r="K62" s="4">
        <f t="shared" si="2"/>
        <v>270</v>
      </c>
      <c r="L62" s="4">
        <f t="shared" si="3"/>
        <v>477</v>
      </c>
      <c r="M62" s="4"/>
      <c r="N62" s="4"/>
      <c r="O62" s="4"/>
      <c r="P62" s="4"/>
    </row>
    <row r="63" spans="1:17" x14ac:dyDescent="0.25">
      <c r="A63" s="13"/>
      <c r="B63" s="3"/>
      <c r="C63" s="4"/>
      <c r="D63" s="4"/>
      <c r="E63" s="4"/>
      <c r="F63" s="4"/>
      <c r="G63" s="4"/>
      <c r="H63" s="4"/>
      <c r="I63" s="4"/>
      <c r="J63" s="4"/>
      <c r="K63" s="4"/>
      <c r="L63" s="4">
        <f t="shared" si="3"/>
        <v>0</v>
      </c>
      <c r="M63" s="4"/>
      <c r="N63" s="4"/>
      <c r="O63" s="4"/>
      <c r="P63" s="4"/>
    </row>
    <row r="64" spans="1:17" x14ac:dyDescent="0.25">
      <c r="A64" s="13" t="s">
        <v>58</v>
      </c>
      <c r="B64" s="5" t="s">
        <v>11</v>
      </c>
      <c r="C64" s="4" t="s">
        <v>4</v>
      </c>
      <c r="D64" s="6">
        <f t="shared" ref="D64:F64" si="13">D65+D68+D69+D70+D71+D72</f>
        <v>5610</v>
      </c>
      <c r="E64" s="6">
        <f t="shared" si="13"/>
        <v>5070</v>
      </c>
      <c r="F64" s="6">
        <f t="shared" si="13"/>
        <v>5090</v>
      </c>
      <c r="G64" s="6">
        <f t="shared" si="1"/>
        <v>15770</v>
      </c>
      <c r="H64" s="6">
        <f>H65+H68+H69+H70+H71</f>
        <v>5610</v>
      </c>
      <c r="I64" s="6">
        <f t="shared" ref="I64:J64" si="14">I65+I68+I69+I70+I71+I72</f>
        <v>5070</v>
      </c>
      <c r="J64" s="6">
        <f t="shared" si="14"/>
        <v>5070</v>
      </c>
      <c r="K64" s="6">
        <f t="shared" si="2"/>
        <v>15750</v>
      </c>
      <c r="L64" s="6">
        <f t="shared" si="3"/>
        <v>31520</v>
      </c>
      <c r="M64" s="6"/>
      <c r="N64" s="6"/>
      <c r="O64" s="6"/>
      <c r="P64" s="6"/>
      <c r="Q64" s="12"/>
    </row>
    <row r="65" spans="1:17" x14ac:dyDescent="0.25">
      <c r="A65" s="13"/>
      <c r="B65" s="3" t="s">
        <v>28</v>
      </c>
      <c r="C65" s="4" t="s">
        <v>4</v>
      </c>
      <c r="D65" s="6">
        <f>D66+D67</f>
        <v>3200</v>
      </c>
      <c r="E65" s="6">
        <f t="shared" ref="E65:F65" si="15">E66+E67</f>
        <v>3200</v>
      </c>
      <c r="F65" s="6">
        <f t="shared" si="15"/>
        <v>3200</v>
      </c>
      <c r="G65" s="6">
        <f t="shared" si="1"/>
        <v>9600</v>
      </c>
      <c r="H65" s="6">
        <f t="shared" ref="H65:I65" si="16">H66+H67</f>
        <v>3200</v>
      </c>
      <c r="I65" s="6">
        <f t="shared" si="16"/>
        <v>3200</v>
      </c>
      <c r="J65" s="6">
        <f t="shared" ref="J65" si="17">J66+J67</f>
        <v>3200</v>
      </c>
      <c r="K65" s="6">
        <f t="shared" si="2"/>
        <v>9600</v>
      </c>
      <c r="L65" s="6">
        <f t="shared" si="3"/>
        <v>19200</v>
      </c>
      <c r="M65" s="6"/>
      <c r="N65" s="6"/>
      <c r="O65" s="6"/>
      <c r="P65" s="6"/>
      <c r="Q65" s="12"/>
    </row>
    <row r="66" spans="1:17" x14ac:dyDescent="0.25">
      <c r="A66" s="13"/>
      <c r="B66" s="3" t="s">
        <v>45</v>
      </c>
      <c r="C66" s="4" t="s">
        <v>4</v>
      </c>
      <c r="D66" s="4">
        <v>2260</v>
      </c>
      <c r="E66" s="6">
        <v>2496</v>
      </c>
      <c r="F66" s="6">
        <v>2496</v>
      </c>
      <c r="G66" s="6">
        <f t="shared" si="1"/>
        <v>7252</v>
      </c>
      <c r="H66" s="6">
        <v>2496</v>
      </c>
      <c r="I66" s="6">
        <v>2496</v>
      </c>
      <c r="J66" s="6">
        <v>2496</v>
      </c>
      <c r="K66" s="6">
        <f t="shared" si="2"/>
        <v>7488</v>
      </c>
      <c r="L66" s="6">
        <f t="shared" si="3"/>
        <v>14740</v>
      </c>
      <c r="M66" s="6"/>
      <c r="N66" s="6"/>
      <c r="O66" s="6"/>
      <c r="P66" s="6"/>
    </row>
    <row r="67" spans="1:17" x14ac:dyDescent="0.25">
      <c r="A67" s="13"/>
      <c r="B67" s="3" t="s">
        <v>46</v>
      </c>
      <c r="C67" s="4" t="s">
        <v>4</v>
      </c>
      <c r="D67" s="6">
        <v>940</v>
      </c>
      <c r="E67" s="6">
        <v>704</v>
      </c>
      <c r="F67" s="6">
        <v>704</v>
      </c>
      <c r="G67" s="6">
        <f t="shared" si="1"/>
        <v>2348</v>
      </c>
      <c r="H67" s="6">
        <v>704</v>
      </c>
      <c r="I67" s="6">
        <v>704</v>
      </c>
      <c r="J67" s="6">
        <v>704</v>
      </c>
      <c r="K67" s="6">
        <f t="shared" si="2"/>
        <v>2112</v>
      </c>
      <c r="L67" s="6">
        <f t="shared" si="3"/>
        <v>4460</v>
      </c>
      <c r="M67" s="6"/>
      <c r="N67" s="6"/>
      <c r="O67" s="6"/>
      <c r="P67" s="6"/>
    </row>
    <row r="68" spans="1:17" x14ac:dyDescent="0.25">
      <c r="A68" s="13"/>
      <c r="B68" s="3" t="s">
        <v>29</v>
      </c>
      <c r="C68" s="4" t="s">
        <v>4</v>
      </c>
      <c r="D68" s="6">
        <f>D65*0.22</f>
        <v>704</v>
      </c>
      <c r="E68" s="6">
        <v>704</v>
      </c>
      <c r="F68" s="6">
        <v>704</v>
      </c>
      <c r="G68" s="6">
        <f t="shared" si="1"/>
        <v>2112</v>
      </c>
      <c r="H68" s="6">
        <v>704</v>
      </c>
      <c r="I68" s="6">
        <v>704</v>
      </c>
      <c r="J68" s="6">
        <v>704</v>
      </c>
      <c r="K68" s="6">
        <f t="shared" si="2"/>
        <v>2112</v>
      </c>
      <c r="L68" s="6">
        <f t="shared" si="3"/>
        <v>4224</v>
      </c>
      <c r="M68" s="6"/>
      <c r="N68" s="6"/>
      <c r="O68" s="6"/>
      <c r="P68" s="6"/>
    </row>
    <row r="69" spans="1:17" x14ac:dyDescent="0.25">
      <c r="A69" s="13"/>
      <c r="B69" s="3" t="s">
        <v>47</v>
      </c>
      <c r="C69" s="4" t="s">
        <v>4</v>
      </c>
      <c r="D69" s="6">
        <v>266</v>
      </c>
      <c r="E69" s="6">
        <v>266</v>
      </c>
      <c r="F69" s="6">
        <v>286</v>
      </c>
      <c r="G69" s="6">
        <f t="shared" si="1"/>
        <v>818</v>
      </c>
      <c r="H69" s="6">
        <v>266</v>
      </c>
      <c r="I69" s="6">
        <v>266</v>
      </c>
      <c r="J69" s="6">
        <v>266</v>
      </c>
      <c r="K69" s="6">
        <f t="shared" si="2"/>
        <v>798</v>
      </c>
      <c r="L69" s="6">
        <f t="shared" ref="L69:L75" si="18">G69+K69</f>
        <v>1616</v>
      </c>
      <c r="M69" s="6"/>
      <c r="N69" s="6"/>
      <c r="O69" s="6"/>
      <c r="P69" s="6"/>
    </row>
    <row r="70" spans="1:17" x14ac:dyDescent="0.25">
      <c r="A70" s="13"/>
      <c r="B70" s="3" t="s">
        <v>82</v>
      </c>
      <c r="C70" s="4" t="s">
        <v>4</v>
      </c>
      <c r="D70" s="4">
        <v>540</v>
      </c>
      <c r="E70" s="4">
        <v>0</v>
      </c>
      <c r="F70" s="4">
        <v>0</v>
      </c>
      <c r="G70" s="4">
        <f t="shared" si="1"/>
        <v>540</v>
      </c>
      <c r="H70" s="4">
        <v>540</v>
      </c>
      <c r="I70" s="4">
        <v>0</v>
      </c>
      <c r="J70" s="4">
        <v>0</v>
      </c>
      <c r="K70" s="4">
        <f t="shared" si="2"/>
        <v>540</v>
      </c>
      <c r="L70" s="4">
        <f t="shared" si="18"/>
        <v>1080</v>
      </c>
      <c r="M70" s="4"/>
      <c r="N70" s="4"/>
      <c r="O70" s="4"/>
      <c r="P70" s="4"/>
    </row>
    <row r="71" spans="1:17" x14ac:dyDescent="0.25">
      <c r="A71" s="13"/>
      <c r="B71" s="3" t="s">
        <v>51</v>
      </c>
      <c r="C71" s="4" t="s">
        <v>4</v>
      </c>
      <c r="D71" s="4">
        <v>900</v>
      </c>
      <c r="E71" s="4">
        <v>900</v>
      </c>
      <c r="F71" s="4">
        <v>900</v>
      </c>
      <c r="G71" s="4">
        <f t="shared" si="1"/>
        <v>2700</v>
      </c>
      <c r="H71" s="4">
        <v>900</v>
      </c>
      <c r="I71" s="4">
        <v>900</v>
      </c>
      <c r="J71" s="4">
        <v>900</v>
      </c>
      <c r="K71" s="4">
        <f t="shared" si="2"/>
        <v>2700</v>
      </c>
      <c r="L71" s="4">
        <f t="shared" si="18"/>
        <v>5400</v>
      </c>
      <c r="M71" s="4"/>
      <c r="N71" s="4"/>
      <c r="O71" s="4"/>
      <c r="P71" s="4"/>
    </row>
    <row r="72" spans="1:17" x14ac:dyDescent="0.25">
      <c r="A72" s="13"/>
      <c r="B72" s="3"/>
      <c r="C72" s="4"/>
      <c r="D72" s="4"/>
      <c r="E72" s="4"/>
      <c r="F72" s="4"/>
      <c r="G72" s="4">
        <f t="shared" ref="G72:G75" si="19">D72+E72+F72</f>
        <v>0</v>
      </c>
      <c r="H72" s="15"/>
      <c r="I72" s="4"/>
      <c r="J72" s="4"/>
      <c r="K72" s="4">
        <f t="shared" ref="K72:K75" si="20">H72+I72+J72</f>
        <v>0</v>
      </c>
      <c r="L72" s="4">
        <f t="shared" si="18"/>
        <v>0</v>
      </c>
      <c r="M72" s="4"/>
      <c r="N72" s="4"/>
      <c r="O72" s="4"/>
      <c r="P72" s="4"/>
    </row>
    <row r="73" spans="1:17" x14ac:dyDescent="0.25">
      <c r="A73" s="13"/>
      <c r="B73" s="3" t="s">
        <v>83</v>
      </c>
      <c r="C73" s="4" t="s">
        <v>4</v>
      </c>
      <c r="D73" s="4">
        <v>9589</v>
      </c>
      <c r="E73" s="4">
        <v>33049</v>
      </c>
      <c r="F73" s="4">
        <v>62883</v>
      </c>
      <c r="G73" s="4">
        <f t="shared" si="19"/>
        <v>105521</v>
      </c>
      <c r="H73" s="4">
        <v>2190</v>
      </c>
      <c r="I73" s="4">
        <v>38609</v>
      </c>
      <c r="J73" s="4">
        <v>24017</v>
      </c>
      <c r="K73" s="4">
        <f t="shared" si="20"/>
        <v>64816</v>
      </c>
      <c r="L73" s="4">
        <f t="shared" si="18"/>
        <v>170337</v>
      </c>
      <c r="M73" s="4"/>
      <c r="N73" s="4"/>
      <c r="O73" s="4"/>
      <c r="P73" s="4"/>
    </row>
    <row r="74" spans="1:17" x14ac:dyDescent="0.25">
      <c r="A74" s="13"/>
      <c r="B74" s="3" t="s">
        <v>42</v>
      </c>
      <c r="C74" s="4" t="s">
        <v>4</v>
      </c>
      <c r="D74" s="6"/>
      <c r="E74" s="6"/>
      <c r="F74" s="6">
        <v>55842</v>
      </c>
      <c r="G74" s="6">
        <f t="shared" si="19"/>
        <v>55842</v>
      </c>
      <c r="H74" s="6"/>
      <c r="I74" s="6"/>
      <c r="J74" s="6">
        <v>75760</v>
      </c>
      <c r="K74" s="6">
        <f t="shared" si="20"/>
        <v>75760</v>
      </c>
      <c r="L74" s="6">
        <f t="shared" si="18"/>
        <v>131602</v>
      </c>
      <c r="M74" s="6"/>
      <c r="N74" s="6"/>
      <c r="O74" s="6"/>
      <c r="P74" s="6"/>
    </row>
    <row r="75" spans="1:17" x14ac:dyDescent="0.25">
      <c r="A75" s="13" t="s">
        <v>37</v>
      </c>
      <c r="B75" s="5" t="s">
        <v>36</v>
      </c>
      <c r="C75" s="4" t="s">
        <v>4</v>
      </c>
      <c r="D75" s="6">
        <f>D5-D13-D74</f>
        <v>13238.400000000023</v>
      </c>
      <c r="E75" s="6">
        <f>E5-E13-E74</f>
        <v>76008</v>
      </c>
      <c r="F75" s="6">
        <f>F5-F13-F74</f>
        <v>6511.5599999999977</v>
      </c>
      <c r="G75" s="6">
        <f t="shared" si="19"/>
        <v>95757.960000000021</v>
      </c>
      <c r="H75" s="6">
        <f>H5-H13-H74</f>
        <v>98396</v>
      </c>
      <c r="I75" s="6">
        <f>I5-I13-I74</f>
        <v>87505</v>
      </c>
      <c r="J75" s="6">
        <f>J5-J13-J74</f>
        <v>-11826</v>
      </c>
      <c r="K75" s="6">
        <f t="shared" si="20"/>
        <v>174075</v>
      </c>
      <c r="L75" s="6">
        <f t="shared" si="18"/>
        <v>269832.96000000002</v>
      </c>
      <c r="M75" s="6"/>
      <c r="N75" s="6"/>
      <c r="O75" s="6"/>
      <c r="P75" s="6"/>
    </row>
    <row r="76" spans="1:17" x14ac:dyDescent="0.25">
      <c r="A76" s="16"/>
      <c r="B76" s="17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7" x14ac:dyDescent="0.25">
      <c r="B77" s="2" t="s">
        <v>13</v>
      </c>
      <c r="J77" s="2" t="s">
        <v>84</v>
      </c>
      <c r="Q77" s="12"/>
    </row>
    <row r="78" spans="1:17" ht="14.25" customHeight="1" x14ac:dyDescent="0.25"/>
    <row r="79" spans="1:17" hidden="1" x14ac:dyDescent="0.25"/>
    <row r="80" spans="1:17" x14ac:dyDescent="0.25">
      <c r="B80" s="20" t="s">
        <v>106</v>
      </c>
    </row>
    <row r="81" spans="2:7" x14ac:dyDescent="0.25">
      <c r="B81" s="5" t="s">
        <v>109</v>
      </c>
      <c r="C81" s="4" t="s">
        <v>108</v>
      </c>
      <c r="D81" s="4" t="s">
        <v>107</v>
      </c>
      <c r="E81" s="4"/>
      <c r="F81" s="4" t="s">
        <v>105</v>
      </c>
      <c r="G81" s="4" t="s">
        <v>105</v>
      </c>
    </row>
    <row r="82" spans="2:7" x14ac:dyDescent="0.25">
      <c r="B82" s="3" t="s">
        <v>104</v>
      </c>
      <c r="C82" s="6">
        <f>L46</f>
        <v>197275</v>
      </c>
      <c r="D82" s="4">
        <v>6210</v>
      </c>
      <c r="E82" s="6">
        <f>C82-D82</f>
        <v>191065</v>
      </c>
      <c r="F82" s="21">
        <f>C82/L16*100</f>
        <v>36.604463972597912</v>
      </c>
      <c r="G82" s="22">
        <f>E82/L16*100</f>
        <v>35.452195711187024</v>
      </c>
    </row>
    <row r="83" spans="2:7" x14ac:dyDescent="0.25">
      <c r="B83" s="3" t="s">
        <v>103</v>
      </c>
      <c r="C83" s="6">
        <f>L37</f>
        <v>155347.03999999998</v>
      </c>
      <c r="D83" s="4">
        <v>10507</v>
      </c>
      <c r="E83" s="6">
        <f>C83-D83</f>
        <v>144840.03999999998</v>
      </c>
      <c r="F83" s="21">
        <f>C83/L16*100</f>
        <v>28.824712350423141</v>
      </c>
      <c r="G83" s="22">
        <f>E83/L16*100</f>
        <v>26.875133828258214</v>
      </c>
    </row>
    <row r="84" spans="2:7" x14ac:dyDescent="0.25">
      <c r="B84" s="3" t="s">
        <v>11</v>
      </c>
      <c r="C84" s="6">
        <f>L64</f>
        <v>31520</v>
      </c>
      <c r="D84" s="4">
        <v>1239</v>
      </c>
      <c r="E84" s="6">
        <f>C84-D84</f>
        <v>30281</v>
      </c>
      <c r="F84" s="21">
        <f>C84/L16*100</f>
        <v>5.8485500160501136</v>
      </c>
      <c r="G84" s="22">
        <f>E84/L16*100</f>
        <v>5.6186530151019509</v>
      </c>
    </row>
  </sheetData>
  <pageMargins left="0.70866141732283472" right="0.70866141732283472" top="0.74803149606299213" bottom="0.55118110236220474" header="0.31496062992125984" footer="0.31496062992125984"/>
  <pageSetup paperSize="9" scale="42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4"/>
  <sheetViews>
    <sheetView topLeftCell="S1" workbookViewId="0">
      <selection activeCell="AC16" sqref="A1:XFD1048576"/>
    </sheetView>
  </sheetViews>
  <sheetFormatPr defaultColWidth="9.140625" defaultRowHeight="15.75" x14ac:dyDescent="0.25"/>
  <cols>
    <col min="1" max="1" width="6.7109375" style="2" customWidth="1"/>
    <col min="2" max="2" width="36" style="2" customWidth="1"/>
    <col min="3" max="3" width="9.42578125" style="2" customWidth="1"/>
    <col min="4" max="6" width="10.5703125" style="2" customWidth="1"/>
    <col min="7" max="7" width="12.28515625" style="2" customWidth="1"/>
    <col min="8" max="8" width="10" style="2" customWidth="1"/>
    <col min="9" max="9" width="10.5703125" style="2" customWidth="1"/>
    <col min="10" max="10" width="10.140625" style="2" customWidth="1"/>
    <col min="11" max="11" width="14.28515625" style="2" customWidth="1"/>
    <col min="12" max="12" width="13.5703125" style="2" customWidth="1"/>
    <col min="13" max="13" width="10" style="2" customWidth="1"/>
    <col min="14" max="14" width="10.5703125" style="2" customWidth="1"/>
    <col min="15" max="15" width="11.140625" style="2" customWidth="1"/>
    <col min="16" max="16" width="14.5703125" style="2" customWidth="1"/>
    <col min="17" max="17" width="11.140625" style="2" customWidth="1"/>
    <col min="18" max="16384" width="9.140625" style="2"/>
  </cols>
  <sheetData>
    <row r="1" spans="1:28" ht="19.5" x14ac:dyDescent="0.35">
      <c r="A1" s="2" t="s">
        <v>112</v>
      </c>
      <c r="B1" s="11"/>
      <c r="C1" s="11" t="s">
        <v>123</v>
      </c>
      <c r="D1" s="11"/>
    </row>
    <row r="2" spans="1:28" ht="19.5" x14ac:dyDescent="0.35">
      <c r="B2" s="9" t="s">
        <v>15</v>
      </c>
    </row>
    <row r="3" spans="1:28" x14ac:dyDescent="0.25">
      <c r="B3" s="10"/>
    </row>
    <row r="4" spans="1:28" x14ac:dyDescent="0.25">
      <c r="A4" s="3"/>
      <c r="B4" s="5" t="s">
        <v>38</v>
      </c>
      <c r="C4" s="7" t="s">
        <v>2</v>
      </c>
      <c r="D4" s="7" t="s">
        <v>41</v>
      </c>
      <c r="E4" s="7" t="s">
        <v>85</v>
      </c>
      <c r="F4" s="7" t="s">
        <v>88</v>
      </c>
      <c r="G4" s="7" t="s">
        <v>89</v>
      </c>
      <c r="H4" s="7" t="s">
        <v>92</v>
      </c>
      <c r="I4" s="7" t="s">
        <v>96</v>
      </c>
      <c r="J4" s="7" t="s">
        <v>97</v>
      </c>
      <c r="K4" s="7" t="s">
        <v>100</v>
      </c>
      <c r="L4" s="7" t="s">
        <v>102</v>
      </c>
      <c r="M4" s="7" t="s">
        <v>110</v>
      </c>
      <c r="N4" s="7" t="s">
        <v>113</v>
      </c>
      <c r="O4" s="7" t="s">
        <v>117</v>
      </c>
      <c r="P4" s="7" t="s">
        <v>118</v>
      </c>
      <c r="Q4" s="5" t="s">
        <v>119</v>
      </c>
    </row>
    <row r="5" spans="1:28" x14ac:dyDescent="0.25">
      <c r="A5" s="3" t="s">
        <v>20</v>
      </c>
      <c r="B5" s="5" t="s">
        <v>16</v>
      </c>
      <c r="C5" s="4" t="s">
        <v>4</v>
      </c>
      <c r="D5" s="4">
        <f>D6+D7+D8+D9+D10+D11+D12</f>
        <v>387822</v>
      </c>
      <c r="E5" s="4">
        <f t="shared" ref="E5:J5" si="0">E6+E7+E8+E9+E10+E11+E12</f>
        <v>492638</v>
      </c>
      <c r="F5" s="4">
        <f t="shared" si="0"/>
        <v>520133</v>
      </c>
      <c r="G5" s="4">
        <f>D5+E5+F5</f>
        <v>1400593</v>
      </c>
      <c r="H5" s="4">
        <f t="shared" si="0"/>
        <v>466841</v>
      </c>
      <c r="I5" s="4">
        <f t="shared" si="0"/>
        <v>500269</v>
      </c>
      <c r="J5" s="4">
        <f t="shared" si="0"/>
        <v>496249</v>
      </c>
      <c r="K5" s="4">
        <f>H5+I5+J5</f>
        <v>1463359</v>
      </c>
      <c r="L5" s="4">
        <f>G5+K5</f>
        <v>2863952</v>
      </c>
      <c r="M5" s="4">
        <f t="shared" ref="M5:O5" si="1">M6+M7+M8+M9+M10+M11+M12</f>
        <v>475580</v>
      </c>
      <c r="N5" s="4">
        <f t="shared" si="1"/>
        <v>515339</v>
      </c>
      <c r="O5" s="4">
        <f t="shared" si="1"/>
        <v>506727</v>
      </c>
      <c r="P5" s="4">
        <f>M5+N5+O5</f>
        <v>1497646</v>
      </c>
      <c r="Q5" s="4">
        <f>P5+L5</f>
        <v>4361598</v>
      </c>
      <c r="T5" s="2" t="s">
        <v>39</v>
      </c>
      <c r="U5" s="2">
        <v>696100</v>
      </c>
      <c r="AA5" s="5"/>
      <c r="AB5" s="2" t="s">
        <v>124</v>
      </c>
    </row>
    <row r="6" spans="1:28" x14ac:dyDescent="0.25">
      <c r="A6" s="13" t="s">
        <v>70</v>
      </c>
      <c r="B6" s="3" t="s">
        <v>17</v>
      </c>
      <c r="C6" s="4" t="s">
        <v>4</v>
      </c>
      <c r="D6" s="4">
        <v>171079</v>
      </c>
      <c r="E6" s="4">
        <v>204989</v>
      </c>
      <c r="F6" s="4">
        <v>206468</v>
      </c>
      <c r="G6" s="4">
        <f t="shared" ref="G6:G72" si="2">D6+E6+F6</f>
        <v>582536</v>
      </c>
      <c r="H6" s="4">
        <v>203867</v>
      </c>
      <c r="I6" s="4">
        <v>359932</v>
      </c>
      <c r="J6" s="4">
        <v>378439</v>
      </c>
      <c r="K6" s="4">
        <f t="shared" ref="K6:K72" si="3">H6+I6+J6</f>
        <v>942238</v>
      </c>
      <c r="L6" s="4">
        <f t="shared" ref="L6:L70" si="4">G6+K6</f>
        <v>1524774</v>
      </c>
      <c r="M6" s="4">
        <v>211326</v>
      </c>
      <c r="N6" s="4">
        <v>245758</v>
      </c>
      <c r="O6" s="4">
        <v>244593</v>
      </c>
      <c r="P6" s="4">
        <f t="shared" ref="P6:P69" si="5">M6+N6+O6</f>
        <v>701677</v>
      </c>
      <c r="Q6" s="4">
        <f t="shared" ref="Q6:Q69" si="6">P6+L6</f>
        <v>2226451</v>
      </c>
      <c r="T6" s="2" t="s">
        <v>40</v>
      </c>
      <c r="U6" s="2">
        <v>617251</v>
      </c>
      <c r="AA6" s="3" t="s">
        <v>17</v>
      </c>
      <c r="AB6" s="2">
        <v>2226451</v>
      </c>
    </row>
    <row r="7" spans="1:28" x14ac:dyDescent="0.25">
      <c r="A7" s="13"/>
      <c r="B7" s="3" t="s">
        <v>74</v>
      </c>
      <c r="C7" s="4"/>
      <c r="D7" s="4">
        <v>38895</v>
      </c>
      <c r="E7" s="4">
        <v>49415</v>
      </c>
      <c r="F7" s="4">
        <v>49356</v>
      </c>
      <c r="G7" s="4">
        <f t="shared" si="2"/>
        <v>137666</v>
      </c>
      <c r="H7" s="4">
        <v>48977</v>
      </c>
      <c r="I7" s="4">
        <v>69113</v>
      </c>
      <c r="J7" s="4">
        <v>33355</v>
      </c>
      <c r="K7" s="4">
        <f t="shared" si="3"/>
        <v>151445</v>
      </c>
      <c r="L7" s="4">
        <f t="shared" si="4"/>
        <v>289111</v>
      </c>
      <c r="M7" s="4">
        <v>70127</v>
      </c>
      <c r="N7" s="4">
        <v>60592</v>
      </c>
      <c r="O7" s="4">
        <v>59398</v>
      </c>
      <c r="P7" s="4">
        <f t="shared" si="5"/>
        <v>190117</v>
      </c>
      <c r="Q7" s="4">
        <f t="shared" si="6"/>
        <v>479228</v>
      </c>
      <c r="AA7" s="3" t="s">
        <v>74</v>
      </c>
      <c r="AB7" s="2">
        <v>479228</v>
      </c>
    </row>
    <row r="8" spans="1:28" x14ac:dyDescent="0.25">
      <c r="A8" s="13"/>
      <c r="B8" s="3" t="s">
        <v>75</v>
      </c>
      <c r="C8" s="4"/>
      <c r="D8" s="4">
        <v>135426</v>
      </c>
      <c r="E8" s="4">
        <v>178659</v>
      </c>
      <c r="F8" s="4">
        <v>176741</v>
      </c>
      <c r="G8" s="4">
        <f t="shared" si="2"/>
        <v>490826</v>
      </c>
      <c r="H8" s="4">
        <v>179590</v>
      </c>
      <c r="I8" s="4">
        <v>3389</v>
      </c>
      <c r="J8" s="4">
        <v>20660</v>
      </c>
      <c r="K8" s="4">
        <f t="shared" si="3"/>
        <v>203639</v>
      </c>
      <c r="L8" s="4">
        <f t="shared" si="4"/>
        <v>694465</v>
      </c>
      <c r="M8" s="4">
        <v>151007</v>
      </c>
      <c r="N8" s="4">
        <v>121395</v>
      </c>
      <c r="O8" s="4">
        <v>118756</v>
      </c>
      <c r="P8" s="4">
        <f t="shared" si="5"/>
        <v>391158</v>
      </c>
      <c r="Q8" s="4">
        <f t="shared" si="6"/>
        <v>1085623</v>
      </c>
      <c r="AA8" s="3" t="s">
        <v>75</v>
      </c>
      <c r="AB8" s="2">
        <v>1085623</v>
      </c>
    </row>
    <row r="9" spans="1:28" x14ac:dyDescent="0.25">
      <c r="A9" s="13" t="s">
        <v>71</v>
      </c>
      <c r="B9" s="3" t="s">
        <v>18</v>
      </c>
      <c r="C9" s="4" t="s">
        <v>4</v>
      </c>
      <c r="D9" s="4">
        <v>16470</v>
      </c>
      <c r="E9" s="4">
        <v>16313</v>
      </c>
      <c r="F9" s="4">
        <v>16605</v>
      </c>
      <c r="G9" s="4">
        <f t="shared" si="2"/>
        <v>49388</v>
      </c>
      <c r="H9" s="4">
        <v>16754</v>
      </c>
      <c r="I9" s="4">
        <v>16972</v>
      </c>
      <c r="J9" s="4">
        <v>17245</v>
      </c>
      <c r="K9" s="4">
        <f t="shared" si="3"/>
        <v>50971</v>
      </c>
      <c r="L9" s="4">
        <f t="shared" si="4"/>
        <v>100359</v>
      </c>
      <c r="M9" s="4">
        <v>17279</v>
      </c>
      <c r="N9" s="4">
        <v>18194</v>
      </c>
      <c r="O9" s="4">
        <v>16905</v>
      </c>
      <c r="P9" s="4">
        <f t="shared" si="5"/>
        <v>52378</v>
      </c>
      <c r="Q9" s="4">
        <f t="shared" si="6"/>
        <v>152737</v>
      </c>
      <c r="T9" s="2" t="s">
        <v>36</v>
      </c>
      <c r="U9" s="2">
        <v>78849</v>
      </c>
      <c r="AA9" s="3" t="s">
        <v>18</v>
      </c>
      <c r="AB9" s="2">
        <v>152737</v>
      </c>
    </row>
    <row r="10" spans="1:28" x14ac:dyDescent="0.25">
      <c r="A10" s="13" t="s">
        <v>72</v>
      </c>
      <c r="B10" s="3" t="s">
        <v>19</v>
      </c>
      <c r="C10" s="4" t="s">
        <v>4</v>
      </c>
      <c r="D10" s="4">
        <v>8150</v>
      </c>
      <c r="E10" s="4">
        <v>9462</v>
      </c>
      <c r="F10" s="4">
        <v>9427</v>
      </c>
      <c r="G10" s="4">
        <f t="shared" si="2"/>
        <v>27039</v>
      </c>
      <c r="H10" s="4">
        <v>9383</v>
      </c>
      <c r="I10" s="4">
        <v>9104</v>
      </c>
      <c r="J10" s="4">
        <v>9433</v>
      </c>
      <c r="K10" s="4">
        <f t="shared" si="3"/>
        <v>27920</v>
      </c>
      <c r="L10" s="4">
        <f t="shared" si="4"/>
        <v>54959</v>
      </c>
      <c r="M10" s="4">
        <v>9433</v>
      </c>
      <c r="N10" s="4">
        <v>9433</v>
      </c>
      <c r="O10" s="4">
        <v>9418</v>
      </c>
      <c r="P10" s="4">
        <f t="shared" si="5"/>
        <v>28284</v>
      </c>
      <c r="Q10" s="4">
        <f t="shared" si="6"/>
        <v>83243</v>
      </c>
      <c r="AA10" s="3" t="s">
        <v>19</v>
      </c>
      <c r="AB10" s="2">
        <v>83243</v>
      </c>
    </row>
    <row r="11" spans="1:28" x14ac:dyDescent="0.25">
      <c r="A11" s="13" t="s">
        <v>73</v>
      </c>
      <c r="B11" s="3" t="s">
        <v>53</v>
      </c>
      <c r="C11" s="4" t="s">
        <v>4</v>
      </c>
      <c r="D11" s="4">
        <v>14488</v>
      </c>
      <c r="E11" s="4">
        <v>30286</v>
      </c>
      <c r="F11" s="4">
        <v>57974</v>
      </c>
      <c r="G11" s="4">
        <f t="shared" si="2"/>
        <v>102748</v>
      </c>
      <c r="H11" s="4">
        <v>7325</v>
      </c>
      <c r="I11" s="4">
        <v>41563</v>
      </c>
      <c r="J11" s="4">
        <v>37117</v>
      </c>
      <c r="K11" s="4">
        <f t="shared" si="3"/>
        <v>86005</v>
      </c>
      <c r="L11" s="4">
        <f t="shared" si="4"/>
        <v>188753</v>
      </c>
      <c r="M11" s="4">
        <v>16408</v>
      </c>
      <c r="N11" s="4">
        <v>59967</v>
      </c>
      <c r="O11" s="4">
        <v>57657</v>
      </c>
      <c r="P11" s="4">
        <f t="shared" si="5"/>
        <v>134032</v>
      </c>
      <c r="Q11" s="4">
        <f t="shared" si="6"/>
        <v>322785</v>
      </c>
      <c r="AA11" s="3" t="s">
        <v>53</v>
      </c>
      <c r="AB11" s="2">
        <v>322785</v>
      </c>
    </row>
    <row r="12" spans="1:28" x14ac:dyDescent="0.25">
      <c r="A12" s="13" t="s">
        <v>76</v>
      </c>
      <c r="B12" s="3" t="s">
        <v>77</v>
      </c>
      <c r="C12" s="4"/>
      <c r="D12" s="4">
        <v>3314</v>
      </c>
      <c r="E12" s="4">
        <v>3514</v>
      </c>
      <c r="F12" s="4">
        <v>3562</v>
      </c>
      <c r="G12" s="4">
        <f t="shared" si="2"/>
        <v>10390</v>
      </c>
      <c r="H12" s="4">
        <v>945</v>
      </c>
      <c r="I12" s="4">
        <v>196</v>
      </c>
      <c r="J12" s="4">
        <v>0</v>
      </c>
      <c r="K12" s="4">
        <f t="shared" si="3"/>
        <v>1141</v>
      </c>
      <c r="L12" s="4">
        <f t="shared" si="4"/>
        <v>11531</v>
      </c>
      <c r="M12" s="4">
        <v>0</v>
      </c>
      <c r="N12" s="4">
        <v>0</v>
      </c>
      <c r="O12" s="4">
        <v>0</v>
      </c>
      <c r="P12" s="4">
        <f t="shared" si="5"/>
        <v>0</v>
      </c>
      <c r="Q12" s="4">
        <f t="shared" si="6"/>
        <v>11531</v>
      </c>
      <c r="AA12" s="3" t="s">
        <v>77</v>
      </c>
      <c r="AB12" s="2">
        <v>11531</v>
      </c>
    </row>
    <row r="13" spans="1:28" x14ac:dyDescent="0.25">
      <c r="A13" s="13" t="s">
        <v>21</v>
      </c>
      <c r="B13" s="5" t="s">
        <v>57</v>
      </c>
      <c r="C13" s="4" t="s">
        <v>4</v>
      </c>
      <c r="D13" s="6">
        <f>SUM(D15:D26)-D16-D17+D38+D47+D65+D74</f>
        <v>374583.6</v>
      </c>
      <c r="E13" s="6">
        <f>SUM(E15:E26)-E16-E17+E38+E47+E65+E74</f>
        <v>416630</v>
      </c>
      <c r="F13" s="6">
        <f>SUM(F15:F26)-F16-F17+F38+F47+F65+F74</f>
        <v>457779.44</v>
      </c>
      <c r="G13" s="6">
        <f t="shared" si="2"/>
        <v>1248993.04</v>
      </c>
      <c r="H13" s="6">
        <f>SUM(H15:H26)-H16-H17+H38+H47+H65+H74</f>
        <v>368445</v>
      </c>
      <c r="I13" s="6">
        <f>SUM(I15:I26)-I16-I17+I38+I47+I65+I74</f>
        <v>412764</v>
      </c>
      <c r="J13" s="6">
        <f>SUM(J15:J26)-J16-J17+J38+J47+J65+J74</f>
        <v>432315</v>
      </c>
      <c r="K13" s="6">
        <f t="shared" si="3"/>
        <v>1213524</v>
      </c>
      <c r="L13" s="6">
        <f t="shared" si="4"/>
        <v>2462517.04</v>
      </c>
      <c r="M13" s="6">
        <f>SUM(M15:M26)-M16-M17+M38+M47+M65+M74</f>
        <v>383888</v>
      </c>
      <c r="N13" s="6">
        <f>SUM(N15:N26)-N16-N17+N38+N47+N65+N74</f>
        <v>408283</v>
      </c>
      <c r="O13" s="6">
        <f>SUM(O15:O26)-O16-O17+O38+O47+O65+O74</f>
        <v>532282</v>
      </c>
      <c r="P13" s="6">
        <f t="shared" si="5"/>
        <v>1324453</v>
      </c>
      <c r="Q13" s="6">
        <f t="shared" si="6"/>
        <v>3786970.04</v>
      </c>
    </row>
    <row r="14" spans="1:28" x14ac:dyDescent="0.25">
      <c r="A14" s="13" t="s">
        <v>55</v>
      </c>
      <c r="B14" s="5" t="s">
        <v>54</v>
      </c>
      <c r="C14" s="4"/>
      <c r="D14" s="6">
        <f>SUM(D18:D26)+D15+D38</f>
        <v>326125.59999999998</v>
      </c>
      <c r="E14" s="6">
        <f t="shared" ref="E14:F14" si="7">SUM(E18:E26)+E15+E38</f>
        <v>352441</v>
      </c>
      <c r="F14" s="6">
        <f t="shared" si="7"/>
        <v>351686.44</v>
      </c>
      <c r="G14" s="6">
        <f t="shared" si="2"/>
        <v>1030253.04</v>
      </c>
      <c r="H14" s="6">
        <f>SUM(H18:H26)+H15+H38-H73</f>
        <v>331710</v>
      </c>
      <c r="I14" s="6">
        <f>SUM(I18:I26)+I15+I38-I73</f>
        <v>337727</v>
      </c>
      <c r="J14" s="6">
        <f>SUM(J18:J26)+J15+J38-J73</f>
        <v>363695</v>
      </c>
      <c r="K14" s="6">
        <f t="shared" si="3"/>
        <v>1033132</v>
      </c>
      <c r="L14" s="6">
        <f t="shared" si="4"/>
        <v>2063385.04</v>
      </c>
      <c r="M14" s="6">
        <f>SUM(M18:M26)+M15+M38-M73</f>
        <v>316718</v>
      </c>
      <c r="N14" s="6">
        <f>SUM(N18:N26)+N15+N38-N73</f>
        <v>324659</v>
      </c>
      <c r="O14" s="6">
        <f>SUM(O18:O26)+O15+O38-O73</f>
        <v>442021</v>
      </c>
      <c r="P14" s="6">
        <f t="shared" si="5"/>
        <v>1083398</v>
      </c>
      <c r="Q14" s="6">
        <f t="shared" si="6"/>
        <v>3146783.04</v>
      </c>
    </row>
    <row r="15" spans="1:28" x14ac:dyDescent="0.25">
      <c r="A15" s="13" t="s">
        <v>59</v>
      </c>
      <c r="B15" s="3" t="s">
        <v>22</v>
      </c>
      <c r="C15" s="4" t="s">
        <v>4</v>
      </c>
      <c r="D15" s="4">
        <f>D16+D17</f>
        <v>136210</v>
      </c>
      <c r="E15" s="4">
        <f t="shared" ref="E15:F15" si="8">E16+E17</f>
        <v>140050</v>
      </c>
      <c r="F15" s="4">
        <f t="shared" si="8"/>
        <v>139014</v>
      </c>
      <c r="G15" s="4">
        <f t="shared" si="2"/>
        <v>415274</v>
      </c>
      <c r="H15" s="6">
        <f t="shared" ref="H15:J15" si="9">H16+H17</f>
        <v>138947</v>
      </c>
      <c r="I15" s="6">
        <f t="shared" si="9"/>
        <v>130931</v>
      </c>
      <c r="J15" s="6">
        <f t="shared" si="9"/>
        <v>136996</v>
      </c>
      <c r="K15" s="6">
        <f t="shared" si="3"/>
        <v>406874</v>
      </c>
      <c r="L15" s="6">
        <f t="shared" si="4"/>
        <v>822148</v>
      </c>
      <c r="M15" s="6">
        <f t="shared" ref="M15:O15" si="10">M16+M17</f>
        <v>116294</v>
      </c>
      <c r="N15" s="6">
        <f t="shared" si="10"/>
        <v>120000</v>
      </c>
      <c r="O15" s="6">
        <f t="shared" si="10"/>
        <v>152511</v>
      </c>
      <c r="P15" s="6">
        <f t="shared" si="5"/>
        <v>388805</v>
      </c>
      <c r="Q15" s="4">
        <f t="shared" si="6"/>
        <v>1210953</v>
      </c>
    </row>
    <row r="16" spans="1:28" x14ac:dyDescent="0.25">
      <c r="A16" s="13"/>
      <c r="B16" s="3" t="s">
        <v>45</v>
      </c>
      <c r="C16" s="4" t="s">
        <v>4</v>
      </c>
      <c r="D16" s="4">
        <v>85079</v>
      </c>
      <c r="E16" s="4">
        <v>94739</v>
      </c>
      <c r="F16" s="4">
        <v>94191</v>
      </c>
      <c r="G16" s="4">
        <f t="shared" si="2"/>
        <v>274009</v>
      </c>
      <c r="H16" s="4">
        <v>91933</v>
      </c>
      <c r="I16" s="4">
        <v>83768</v>
      </c>
      <c r="J16" s="4">
        <v>89227</v>
      </c>
      <c r="K16" s="4">
        <f t="shared" si="3"/>
        <v>264928</v>
      </c>
      <c r="L16" s="4">
        <f t="shared" si="4"/>
        <v>538937</v>
      </c>
      <c r="M16" s="4">
        <v>78468</v>
      </c>
      <c r="N16" s="4">
        <v>79716</v>
      </c>
      <c r="O16" s="4">
        <v>129189</v>
      </c>
      <c r="P16" s="6">
        <f t="shared" si="5"/>
        <v>287373</v>
      </c>
      <c r="Q16" s="4">
        <f t="shared" si="6"/>
        <v>826310</v>
      </c>
    </row>
    <row r="17" spans="1:17" x14ac:dyDescent="0.25">
      <c r="A17" s="13"/>
      <c r="B17" s="3" t="s">
        <v>46</v>
      </c>
      <c r="C17" s="4" t="s">
        <v>4</v>
      </c>
      <c r="D17" s="4">
        <v>51131</v>
      </c>
      <c r="E17" s="4">
        <v>45311</v>
      </c>
      <c r="F17" s="4">
        <v>44823</v>
      </c>
      <c r="G17" s="4">
        <f t="shared" si="2"/>
        <v>141265</v>
      </c>
      <c r="H17" s="6">
        <v>47014</v>
      </c>
      <c r="I17" s="6">
        <v>47163</v>
      </c>
      <c r="J17" s="6">
        <v>47769</v>
      </c>
      <c r="K17" s="6">
        <f t="shared" si="3"/>
        <v>141946</v>
      </c>
      <c r="L17" s="6">
        <f t="shared" si="4"/>
        <v>283211</v>
      </c>
      <c r="M17" s="6">
        <v>37826</v>
      </c>
      <c r="N17" s="6">
        <v>40284</v>
      </c>
      <c r="O17" s="6">
        <v>23322</v>
      </c>
      <c r="P17" s="6">
        <f t="shared" si="5"/>
        <v>101432</v>
      </c>
      <c r="Q17" s="4">
        <f t="shared" si="6"/>
        <v>384643</v>
      </c>
    </row>
    <row r="18" spans="1:17" x14ac:dyDescent="0.25">
      <c r="A18" s="13" t="s">
        <v>60</v>
      </c>
      <c r="B18" s="3" t="s">
        <v>29</v>
      </c>
      <c r="C18" s="4" t="s">
        <v>4</v>
      </c>
      <c r="D18" s="6">
        <v>29818</v>
      </c>
      <c r="E18" s="6">
        <v>30574</v>
      </c>
      <c r="F18" s="6">
        <v>30448</v>
      </c>
      <c r="G18" s="6">
        <f t="shared" si="2"/>
        <v>90840</v>
      </c>
      <c r="H18" s="6">
        <v>30956</v>
      </c>
      <c r="I18" s="6">
        <v>28808</v>
      </c>
      <c r="J18" s="6">
        <v>30077</v>
      </c>
      <c r="K18" s="6">
        <f t="shared" si="3"/>
        <v>89841</v>
      </c>
      <c r="L18" s="6">
        <f t="shared" si="4"/>
        <v>180681</v>
      </c>
      <c r="M18" s="6">
        <v>26224</v>
      </c>
      <c r="N18" s="6">
        <v>27082</v>
      </c>
      <c r="O18" s="6">
        <v>33555</v>
      </c>
      <c r="P18" s="6">
        <f t="shared" si="5"/>
        <v>86861</v>
      </c>
      <c r="Q18" s="4">
        <f t="shared" si="6"/>
        <v>267542</v>
      </c>
    </row>
    <row r="19" spans="1:17" x14ac:dyDescent="0.25">
      <c r="A19" s="13" t="s">
        <v>61</v>
      </c>
      <c r="B19" s="3" t="s">
        <v>47</v>
      </c>
      <c r="C19" s="4" t="s">
        <v>4</v>
      </c>
      <c r="D19" s="6">
        <v>11572</v>
      </c>
      <c r="E19" s="6">
        <v>11744</v>
      </c>
      <c r="F19" s="6">
        <v>12253</v>
      </c>
      <c r="G19" s="6">
        <f t="shared" si="2"/>
        <v>35569</v>
      </c>
      <c r="H19" s="6">
        <v>11170</v>
      </c>
      <c r="I19" s="6">
        <v>11301</v>
      </c>
      <c r="J19" s="6">
        <v>11397</v>
      </c>
      <c r="K19" s="6">
        <f t="shared" si="3"/>
        <v>33868</v>
      </c>
      <c r="L19" s="6">
        <f t="shared" si="4"/>
        <v>69437</v>
      </c>
      <c r="M19" s="6">
        <v>11397</v>
      </c>
      <c r="N19" s="6">
        <v>11920</v>
      </c>
      <c r="O19" s="6">
        <v>13807</v>
      </c>
      <c r="P19" s="6">
        <f t="shared" si="5"/>
        <v>37124</v>
      </c>
      <c r="Q19" s="4">
        <f t="shared" si="6"/>
        <v>106561</v>
      </c>
    </row>
    <row r="20" spans="1:17" x14ac:dyDescent="0.25">
      <c r="A20" s="13" t="s">
        <v>62</v>
      </c>
      <c r="B20" s="3" t="s">
        <v>9</v>
      </c>
      <c r="C20" s="4" t="s">
        <v>4</v>
      </c>
      <c r="D20" s="4">
        <v>3803</v>
      </c>
      <c r="E20" s="4">
        <v>3803</v>
      </c>
      <c r="F20" s="4">
        <v>6203</v>
      </c>
      <c r="G20" s="4">
        <f t="shared" si="2"/>
        <v>13809</v>
      </c>
      <c r="H20" s="4">
        <v>4642</v>
      </c>
      <c r="I20" s="4">
        <v>4642</v>
      </c>
      <c r="J20" s="4">
        <v>4642</v>
      </c>
      <c r="K20" s="4">
        <f t="shared" si="3"/>
        <v>13926</v>
      </c>
      <c r="L20" s="4">
        <f t="shared" si="4"/>
        <v>27735</v>
      </c>
      <c r="M20" s="4">
        <v>4642</v>
      </c>
      <c r="N20" s="4">
        <v>8882</v>
      </c>
      <c r="O20" s="4">
        <v>8882</v>
      </c>
      <c r="P20" s="6">
        <f t="shared" si="5"/>
        <v>22406</v>
      </c>
      <c r="Q20" s="4">
        <f t="shared" si="6"/>
        <v>50141</v>
      </c>
    </row>
    <row r="21" spans="1:17" x14ac:dyDescent="0.25">
      <c r="A21" s="13" t="s">
        <v>63</v>
      </c>
      <c r="B21" s="3" t="s">
        <v>23</v>
      </c>
      <c r="C21" s="4" t="s">
        <v>4</v>
      </c>
      <c r="D21" s="4">
        <v>47678</v>
      </c>
      <c r="E21" s="4">
        <v>54312</v>
      </c>
      <c r="F21" s="4">
        <v>45079</v>
      </c>
      <c r="G21" s="4">
        <f t="shared" si="2"/>
        <v>147069</v>
      </c>
      <c r="H21" s="4">
        <v>42097</v>
      </c>
      <c r="I21" s="4">
        <v>41662</v>
      </c>
      <c r="J21" s="4">
        <v>27236</v>
      </c>
      <c r="K21" s="4">
        <f t="shared" si="3"/>
        <v>110995</v>
      </c>
      <c r="L21" s="4">
        <f t="shared" si="4"/>
        <v>258064</v>
      </c>
      <c r="M21" s="4">
        <v>27100</v>
      </c>
      <c r="N21" s="4">
        <v>30144</v>
      </c>
      <c r="O21" s="4">
        <v>35626</v>
      </c>
      <c r="P21" s="6">
        <f t="shared" si="5"/>
        <v>92870</v>
      </c>
      <c r="Q21" s="4">
        <f t="shared" si="6"/>
        <v>350934</v>
      </c>
    </row>
    <row r="22" spans="1:17" x14ac:dyDescent="0.25">
      <c r="A22" s="13" t="s">
        <v>64</v>
      </c>
      <c r="B22" s="3" t="s">
        <v>24</v>
      </c>
      <c r="C22" s="4" t="s">
        <v>4</v>
      </c>
      <c r="D22" s="4">
        <v>5976</v>
      </c>
      <c r="E22" s="4">
        <v>5127</v>
      </c>
      <c r="F22" s="4">
        <v>6912</v>
      </c>
      <c r="G22" s="4">
        <f t="shared" si="2"/>
        <v>18015</v>
      </c>
      <c r="H22" s="4">
        <v>8842</v>
      </c>
      <c r="I22" s="4">
        <v>13604</v>
      </c>
      <c r="J22" s="4">
        <v>19584</v>
      </c>
      <c r="K22" s="4">
        <f t="shared" si="3"/>
        <v>42030</v>
      </c>
      <c r="L22" s="4">
        <f t="shared" si="4"/>
        <v>60045</v>
      </c>
      <c r="M22" s="4">
        <v>15376</v>
      </c>
      <c r="N22" s="4">
        <v>20875</v>
      </c>
      <c r="O22" s="4">
        <v>24767</v>
      </c>
      <c r="P22" s="6">
        <f t="shared" si="5"/>
        <v>61018</v>
      </c>
      <c r="Q22" s="4">
        <f t="shared" si="6"/>
        <v>121063</v>
      </c>
    </row>
    <row r="23" spans="1:17" x14ac:dyDescent="0.25">
      <c r="A23" s="13" t="s">
        <v>65</v>
      </c>
      <c r="B23" s="3" t="s">
        <v>120</v>
      </c>
      <c r="C23" s="4" t="s">
        <v>4</v>
      </c>
      <c r="D23" s="4">
        <v>13639</v>
      </c>
      <c r="E23" s="4">
        <v>15203</v>
      </c>
      <c r="F23" s="4">
        <v>12101</v>
      </c>
      <c r="G23" s="4">
        <f t="shared" si="2"/>
        <v>40943</v>
      </c>
      <c r="H23" s="4">
        <v>8104</v>
      </c>
      <c r="I23" s="4">
        <v>19588</v>
      </c>
      <c r="J23" s="4">
        <v>39282</v>
      </c>
      <c r="K23" s="4">
        <f t="shared" si="3"/>
        <v>66974</v>
      </c>
      <c r="L23" s="4">
        <f t="shared" si="4"/>
        <v>107917</v>
      </c>
      <c r="M23" s="4">
        <v>21887</v>
      </c>
      <c r="N23" s="4">
        <v>22009</v>
      </c>
      <c r="O23" s="4">
        <v>77270</v>
      </c>
      <c r="P23" s="6">
        <f t="shared" si="5"/>
        <v>121166</v>
      </c>
      <c r="Q23" s="4">
        <f t="shared" si="6"/>
        <v>229083</v>
      </c>
    </row>
    <row r="24" spans="1:17" x14ac:dyDescent="0.25">
      <c r="A24" s="13" t="s">
        <v>66</v>
      </c>
      <c r="B24" s="3" t="s">
        <v>80</v>
      </c>
      <c r="C24" s="4"/>
      <c r="D24" s="4">
        <v>1279</v>
      </c>
      <c r="E24" s="4">
        <v>2103</v>
      </c>
      <c r="F24" s="4">
        <v>6817</v>
      </c>
      <c r="G24" s="4">
        <f t="shared" si="2"/>
        <v>10199</v>
      </c>
      <c r="H24" s="4">
        <v>1016</v>
      </c>
      <c r="I24" s="4">
        <v>794</v>
      </c>
      <c r="J24" s="4">
        <v>7576</v>
      </c>
      <c r="K24" s="4">
        <f t="shared" si="3"/>
        <v>9386</v>
      </c>
      <c r="L24" s="4">
        <f t="shared" si="4"/>
        <v>19585</v>
      </c>
      <c r="M24" s="4">
        <v>3797</v>
      </c>
      <c r="N24" s="4">
        <v>3184</v>
      </c>
      <c r="O24" s="4">
        <v>5904</v>
      </c>
      <c r="P24" s="6">
        <f t="shared" si="5"/>
        <v>12885</v>
      </c>
      <c r="Q24" s="4">
        <f t="shared" si="6"/>
        <v>32470</v>
      </c>
    </row>
    <row r="25" spans="1:17" x14ac:dyDescent="0.25">
      <c r="A25" s="13" t="s">
        <v>67</v>
      </c>
      <c r="B25" s="3" t="s">
        <v>6</v>
      </c>
      <c r="C25" s="4" t="s">
        <v>4</v>
      </c>
      <c r="D25" s="4">
        <v>47097</v>
      </c>
      <c r="E25" s="4">
        <v>58605</v>
      </c>
      <c r="F25" s="4">
        <v>58604</v>
      </c>
      <c r="G25" s="4">
        <f t="shared" si="2"/>
        <v>164306</v>
      </c>
      <c r="H25" s="4">
        <v>58605</v>
      </c>
      <c r="I25" s="4">
        <v>58605</v>
      </c>
      <c r="J25" s="4">
        <v>58605</v>
      </c>
      <c r="K25" s="4">
        <f t="shared" si="3"/>
        <v>175815</v>
      </c>
      <c r="L25" s="4">
        <f t="shared" si="4"/>
        <v>340121</v>
      </c>
      <c r="M25" s="4">
        <v>58605</v>
      </c>
      <c r="N25" s="4">
        <v>58605</v>
      </c>
      <c r="O25" s="4">
        <v>58605</v>
      </c>
      <c r="P25" s="6">
        <f t="shared" si="5"/>
        <v>175815</v>
      </c>
      <c r="Q25" s="4">
        <f t="shared" si="6"/>
        <v>515936</v>
      </c>
    </row>
    <row r="26" spans="1:17" x14ac:dyDescent="0.25">
      <c r="A26" s="13" t="s">
        <v>68</v>
      </c>
      <c r="B26" s="3" t="s">
        <v>26</v>
      </c>
      <c r="C26" s="4" t="s">
        <v>4</v>
      </c>
      <c r="D26" s="4">
        <f>SUM(D28:D35)</f>
        <v>3533</v>
      </c>
      <c r="E26" s="4">
        <f t="shared" ref="E26:J26" si="11">SUM(E28:E35)</f>
        <v>3176</v>
      </c>
      <c r="F26" s="4">
        <f t="shared" si="11"/>
        <v>5515</v>
      </c>
      <c r="G26" s="4">
        <f t="shared" si="2"/>
        <v>12224</v>
      </c>
      <c r="H26" s="4">
        <f t="shared" si="11"/>
        <v>1543</v>
      </c>
      <c r="I26" s="4">
        <f>SUM(I28:I37)</f>
        <v>4715</v>
      </c>
      <c r="J26" s="4">
        <f t="shared" si="11"/>
        <v>3823</v>
      </c>
      <c r="K26" s="4">
        <f t="shared" si="3"/>
        <v>10081</v>
      </c>
      <c r="L26" s="4">
        <f t="shared" si="4"/>
        <v>22305</v>
      </c>
      <c r="M26" s="4">
        <f>SUM(M28:M37)</f>
        <v>9623</v>
      </c>
      <c r="N26" s="4">
        <f>SUM(N27:N37)</f>
        <v>2678</v>
      </c>
      <c r="O26" s="4">
        <f>SUM(O27:O37)</f>
        <v>2899</v>
      </c>
      <c r="P26" s="6">
        <f t="shared" si="5"/>
        <v>15200</v>
      </c>
      <c r="Q26" s="4">
        <f t="shared" si="6"/>
        <v>37505</v>
      </c>
    </row>
    <row r="27" spans="1:17" x14ac:dyDescent="0.25">
      <c r="A27" s="13"/>
      <c r="B27" s="8" t="s">
        <v>115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>
        <v>243</v>
      </c>
      <c r="O27" s="4">
        <v>240</v>
      </c>
      <c r="P27" s="6">
        <f t="shared" si="5"/>
        <v>483</v>
      </c>
      <c r="Q27" s="4">
        <f t="shared" si="6"/>
        <v>483</v>
      </c>
    </row>
    <row r="28" spans="1:17" x14ac:dyDescent="0.25">
      <c r="A28" s="13"/>
      <c r="B28" s="8" t="s">
        <v>98</v>
      </c>
      <c r="C28" s="4" t="s">
        <v>4</v>
      </c>
      <c r="D28" s="4">
        <v>0</v>
      </c>
      <c r="E28" s="4">
        <v>1438</v>
      </c>
      <c r="F28" s="4"/>
      <c r="G28" s="4">
        <f t="shared" si="2"/>
        <v>1438</v>
      </c>
      <c r="H28" s="4"/>
      <c r="I28" s="4"/>
      <c r="J28" s="4">
        <v>1267</v>
      </c>
      <c r="K28" s="4">
        <f t="shared" si="3"/>
        <v>1267</v>
      </c>
      <c r="L28" s="4">
        <f t="shared" si="4"/>
        <v>2705</v>
      </c>
      <c r="M28" s="4">
        <v>372</v>
      </c>
      <c r="N28" s="4"/>
      <c r="O28" s="4"/>
      <c r="P28" s="6">
        <f t="shared" si="5"/>
        <v>372</v>
      </c>
      <c r="Q28" s="4">
        <f t="shared" si="6"/>
        <v>3077</v>
      </c>
    </row>
    <row r="29" spans="1:17" x14ac:dyDescent="0.25">
      <c r="A29" s="13"/>
      <c r="B29" s="8" t="s">
        <v>48</v>
      </c>
      <c r="C29" s="4" t="s">
        <v>4</v>
      </c>
      <c r="D29" s="4">
        <v>1450</v>
      </c>
      <c r="E29" s="4">
        <v>0</v>
      </c>
      <c r="F29" s="4"/>
      <c r="G29" s="4">
        <f t="shared" si="2"/>
        <v>1450</v>
      </c>
      <c r="H29" s="4"/>
      <c r="I29" s="4"/>
      <c r="J29" s="4">
        <v>615</v>
      </c>
      <c r="K29" s="4">
        <f t="shared" si="3"/>
        <v>615</v>
      </c>
      <c r="L29" s="4">
        <f t="shared" si="4"/>
        <v>2065</v>
      </c>
      <c r="M29" s="4">
        <v>459</v>
      </c>
      <c r="N29" s="4"/>
      <c r="O29" s="4"/>
      <c r="P29" s="6">
        <f t="shared" si="5"/>
        <v>459</v>
      </c>
      <c r="Q29" s="4">
        <f t="shared" si="6"/>
        <v>2524</v>
      </c>
    </row>
    <row r="30" spans="1:17" x14ac:dyDescent="0.25">
      <c r="A30" s="13"/>
      <c r="B30" s="8" t="s">
        <v>91</v>
      </c>
      <c r="C30" s="4" t="s">
        <v>4</v>
      </c>
      <c r="D30" s="4">
        <v>178</v>
      </c>
      <c r="E30" s="4">
        <v>0</v>
      </c>
      <c r="F30" s="4">
        <v>3600</v>
      </c>
      <c r="G30" s="4">
        <f t="shared" si="2"/>
        <v>3778</v>
      </c>
      <c r="H30" s="4"/>
      <c r="I30" s="4"/>
      <c r="J30" s="4"/>
      <c r="K30" s="4">
        <f t="shared" si="3"/>
        <v>0</v>
      </c>
      <c r="L30" s="4">
        <f t="shared" si="4"/>
        <v>3778</v>
      </c>
      <c r="M30" s="4"/>
      <c r="N30" s="4"/>
      <c r="O30" s="4"/>
      <c r="P30" s="6">
        <f t="shared" si="5"/>
        <v>0</v>
      </c>
      <c r="Q30" s="4">
        <f t="shared" si="6"/>
        <v>3778</v>
      </c>
    </row>
    <row r="31" spans="1:17" x14ac:dyDescent="0.25">
      <c r="A31" s="13"/>
      <c r="B31" s="24" t="s">
        <v>111</v>
      </c>
      <c r="C31" s="4" t="s">
        <v>4</v>
      </c>
      <c r="D31" s="4">
        <v>0</v>
      </c>
      <c r="E31" s="4">
        <v>0</v>
      </c>
      <c r="F31" s="4"/>
      <c r="G31" s="4">
        <f t="shared" si="2"/>
        <v>0</v>
      </c>
      <c r="H31" s="4"/>
      <c r="I31" s="4"/>
      <c r="J31" s="4"/>
      <c r="K31" s="4">
        <f t="shared" si="3"/>
        <v>0</v>
      </c>
      <c r="L31" s="4">
        <f t="shared" si="4"/>
        <v>0</v>
      </c>
      <c r="M31" s="4">
        <v>594</v>
      </c>
      <c r="N31" s="4"/>
      <c r="O31" s="4"/>
      <c r="P31" s="6">
        <f t="shared" si="5"/>
        <v>594</v>
      </c>
      <c r="Q31" s="4">
        <f t="shared" si="6"/>
        <v>594</v>
      </c>
    </row>
    <row r="32" spans="1:17" x14ac:dyDescent="0.25">
      <c r="A32" s="13"/>
      <c r="B32" s="8" t="s">
        <v>78</v>
      </c>
      <c r="C32" s="4" t="s">
        <v>4</v>
      </c>
      <c r="D32" s="4">
        <v>142</v>
      </c>
      <c r="E32" s="4">
        <v>165</v>
      </c>
      <c r="F32" s="4">
        <v>67</v>
      </c>
      <c r="G32" s="4">
        <f t="shared" si="2"/>
        <v>374</v>
      </c>
      <c r="H32" s="4">
        <v>30</v>
      </c>
      <c r="I32" s="4">
        <v>60</v>
      </c>
      <c r="J32" s="4">
        <v>98</v>
      </c>
      <c r="K32" s="4">
        <f t="shared" si="3"/>
        <v>188</v>
      </c>
      <c r="L32" s="4">
        <f t="shared" si="4"/>
        <v>562</v>
      </c>
      <c r="M32" s="4">
        <v>86</v>
      </c>
      <c r="N32" s="4">
        <v>47</v>
      </c>
      <c r="O32" s="4">
        <v>36</v>
      </c>
      <c r="P32" s="6">
        <f t="shared" si="5"/>
        <v>169</v>
      </c>
      <c r="Q32" s="4">
        <f t="shared" si="6"/>
        <v>731</v>
      </c>
    </row>
    <row r="33" spans="1:17" x14ac:dyDescent="0.25">
      <c r="A33" s="13"/>
      <c r="B33" s="8" t="s">
        <v>49</v>
      </c>
      <c r="C33" s="4" t="s">
        <v>4</v>
      </c>
      <c r="D33" s="4">
        <v>1520</v>
      </c>
      <c r="E33" s="4">
        <v>1330</v>
      </c>
      <c r="F33" s="4">
        <v>1605</v>
      </c>
      <c r="G33" s="4">
        <f t="shared" si="2"/>
        <v>4455</v>
      </c>
      <c r="H33" s="4">
        <v>1270</v>
      </c>
      <c r="I33" s="4">
        <v>1620</v>
      </c>
      <c r="J33" s="4">
        <v>1600</v>
      </c>
      <c r="K33" s="4">
        <f t="shared" si="3"/>
        <v>4490</v>
      </c>
      <c r="L33" s="4">
        <f t="shared" si="4"/>
        <v>8945</v>
      </c>
      <c r="M33" s="4">
        <v>1150</v>
      </c>
      <c r="N33" s="4">
        <v>1335</v>
      </c>
      <c r="O33" s="4">
        <v>1375</v>
      </c>
      <c r="P33" s="6">
        <f t="shared" si="5"/>
        <v>3860</v>
      </c>
      <c r="Q33" s="4">
        <f t="shared" si="6"/>
        <v>12805</v>
      </c>
    </row>
    <row r="34" spans="1:17" x14ac:dyDescent="0.25">
      <c r="A34" s="13"/>
      <c r="B34" s="8" t="s">
        <v>79</v>
      </c>
      <c r="C34" s="4" t="s">
        <v>4</v>
      </c>
      <c r="D34" s="4">
        <v>97</v>
      </c>
      <c r="E34" s="4">
        <v>97</v>
      </c>
      <c r="F34" s="4">
        <v>97</v>
      </c>
      <c r="G34" s="4">
        <f t="shared" si="2"/>
        <v>291</v>
      </c>
      <c r="H34" s="4">
        <v>97</v>
      </c>
      <c r="I34" s="4">
        <v>97</v>
      </c>
      <c r="J34" s="4">
        <v>97</v>
      </c>
      <c r="K34" s="4">
        <f t="shared" si="3"/>
        <v>291</v>
      </c>
      <c r="L34" s="4">
        <f t="shared" si="4"/>
        <v>582</v>
      </c>
      <c r="M34" s="4">
        <v>97</v>
      </c>
      <c r="N34" s="4">
        <v>97</v>
      </c>
      <c r="O34" s="4">
        <v>97</v>
      </c>
      <c r="P34" s="6">
        <f t="shared" si="5"/>
        <v>291</v>
      </c>
      <c r="Q34" s="4">
        <f t="shared" si="6"/>
        <v>873</v>
      </c>
    </row>
    <row r="35" spans="1:17" x14ac:dyDescent="0.25">
      <c r="A35" s="13"/>
      <c r="B35" s="8" t="s">
        <v>52</v>
      </c>
      <c r="C35" s="4" t="s">
        <v>4</v>
      </c>
      <c r="D35" s="4">
        <v>146</v>
      </c>
      <c r="E35" s="4">
        <v>146</v>
      </c>
      <c r="F35" s="4">
        <v>146</v>
      </c>
      <c r="G35" s="4">
        <f t="shared" si="2"/>
        <v>438</v>
      </c>
      <c r="H35" s="4">
        <v>146</v>
      </c>
      <c r="I35" s="4">
        <v>146</v>
      </c>
      <c r="J35" s="4">
        <v>146</v>
      </c>
      <c r="K35" s="4">
        <f t="shared" si="3"/>
        <v>438</v>
      </c>
      <c r="L35" s="4">
        <f t="shared" si="4"/>
        <v>876</v>
      </c>
      <c r="M35" s="4">
        <v>146</v>
      </c>
      <c r="N35" s="4">
        <v>146</v>
      </c>
      <c r="O35" s="4">
        <v>146</v>
      </c>
      <c r="P35" s="6">
        <f t="shared" si="5"/>
        <v>438</v>
      </c>
      <c r="Q35" s="4">
        <f t="shared" si="6"/>
        <v>1314</v>
      </c>
    </row>
    <row r="36" spans="1:17" x14ac:dyDescent="0.25">
      <c r="A36" s="13"/>
      <c r="B36" s="8" t="s">
        <v>122</v>
      </c>
      <c r="C36" s="4" t="s">
        <v>4</v>
      </c>
      <c r="D36" s="4"/>
      <c r="E36" s="4"/>
      <c r="F36" s="4"/>
      <c r="G36" s="4"/>
      <c r="H36" s="4"/>
      <c r="I36" s="4">
        <v>1743</v>
      </c>
      <c r="J36" s="4"/>
      <c r="K36" s="4">
        <f t="shared" si="3"/>
        <v>1743</v>
      </c>
      <c r="L36" s="4">
        <f t="shared" si="4"/>
        <v>1743</v>
      </c>
      <c r="M36" s="4"/>
      <c r="N36" s="4">
        <v>810</v>
      </c>
      <c r="O36" s="4">
        <v>1005</v>
      </c>
      <c r="P36" s="6">
        <f t="shared" si="5"/>
        <v>1815</v>
      </c>
      <c r="Q36" s="4">
        <f t="shared" si="6"/>
        <v>3558</v>
      </c>
    </row>
    <row r="37" spans="1:17" x14ac:dyDescent="0.25">
      <c r="A37" s="13"/>
      <c r="B37" s="8" t="s">
        <v>94</v>
      </c>
      <c r="C37" s="4" t="s">
        <v>4</v>
      </c>
      <c r="D37" s="4"/>
      <c r="E37" s="4"/>
      <c r="F37" s="4"/>
      <c r="G37" s="4"/>
      <c r="H37" s="4"/>
      <c r="I37" s="4">
        <v>1049</v>
      </c>
      <c r="J37" s="4"/>
      <c r="K37" s="4">
        <f t="shared" si="3"/>
        <v>1049</v>
      </c>
      <c r="L37" s="4">
        <f t="shared" si="4"/>
        <v>1049</v>
      </c>
      <c r="M37" s="4">
        <v>6719</v>
      </c>
      <c r="N37" s="4"/>
      <c r="O37" s="4"/>
      <c r="P37" s="6">
        <f t="shared" si="5"/>
        <v>6719</v>
      </c>
      <c r="Q37" s="4">
        <f t="shared" si="6"/>
        <v>7768</v>
      </c>
    </row>
    <row r="38" spans="1:17" x14ac:dyDescent="0.25">
      <c r="A38" s="13" t="s">
        <v>69</v>
      </c>
      <c r="B38" s="5" t="s">
        <v>31</v>
      </c>
      <c r="C38" s="4" t="s">
        <v>4</v>
      </c>
      <c r="D38" s="6">
        <f>D39+D42+D43+D44+D45+D46</f>
        <v>25520.6</v>
      </c>
      <c r="E38" s="6">
        <f>E39+E42+E43+E44+E45+E46</f>
        <v>27744</v>
      </c>
      <c r="F38" s="6">
        <f>F39+F42+F43+F44+F45+F46</f>
        <v>28740.44</v>
      </c>
      <c r="G38" s="6">
        <f t="shared" si="2"/>
        <v>82005.039999999994</v>
      </c>
      <c r="H38" s="6">
        <f t="shared" ref="H38:J38" si="12">H39+H42+H43+H44+H45+H46</f>
        <v>25788</v>
      </c>
      <c r="I38" s="6">
        <f t="shared" si="12"/>
        <v>23077</v>
      </c>
      <c r="J38" s="6">
        <f t="shared" si="12"/>
        <v>24477</v>
      </c>
      <c r="K38" s="6">
        <f t="shared" si="3"/>
        <v>73342</v>
      </c>
      <c r="L38" s="6">
        <f t="shared" si="4"/>
        <v>155347.03999999998</v>
      </c>
      <c r="M38" s="6">
        <f>M39+M42+M43+M44+M45+M46</f>
        <v>21773</v>
      </c>
      <c r="N38" s="6">
        <f>N39+N42+N43+N44+N45+N46</f>
        <v>19280</v>
      </c>
      <c r="O38" s="6">
        <f>O39+O42+O43+O44+O45+O46</f>
        <v>28195</v>
      </c>
      <c r="P38" s="6">
        <f t="shared" si="5"/>
        <v>69248</v>
      </c>
      <c r="Q38" s="6">
        <f t="shared" si="6"/>
        <v>224595.03999999998</v>
      </c>
    </row>
    <row r="39" spans="1:17" x14ac:dyDescent="0.25">
      <c r="A39" s="13"/>
      <c r="B39" s="3" t="s">
        <v>28</v>
      </c>
      <c r="C39" s="4" t="s">
        <v>4</v>
      </c>
      <c r="D39" s="6">
        <f>D40+D41</f>
        <v>19830</v>
      </c>
      <c r="E39" s="6">
        <f>E40+E41</f>
        <v>19274</v>
      </c>
      <c r="F39" s="6">
        <f>F40+F41</f>
        <v>19552</v>
      </c>
      <c r="G39" s="6">
        <f t="shared" si="2"/>
        <v>58656</v>
      </c>
      <c r="H39" s="6">
        <f t="shared" ref="H39:J39" si="13">H40+H41</f>
        <v>19552</v>
      </c>
      <c r="I39" s="6">
        <f t="shared" si="13"/>
        <v>17518</v>
      </c>
      <c r="J39" s="6">
        <f t="shared" si="13"/>
        <v>18001</v>
      </c>
      <c r="K39" s="6">
        <f t="shared" si="3"/>
        <v>55071</v>
      </c>
      <c r="L39" s="6">
        <f t="shared" si="4"/>
        <v>113727</v>
      </c>
      <c r="M39" s="6">
        <f t="shared" ref="M39:N39" si="14">M40+M41</f>
        <v>15104</v>
      </c>
      <c r="N39" s="6">
        <f t="shared" si="14"/>
        <v>14425</v>
      </c>
      <c r="O39" s="6">
        <f t="shared" ref="O39" si="15">O40+O41</f>
        <v>14224</v>
      </c>
      <c r="P39" s="6">
        <f t="shared" si="5"/>
        <v>43753</v>
      </c>
      <c r="Q39" s="4">
        <f t="shared" si="6"/>
        <v>157480</v>
      </c>
    </row>
    <row r="40" spans="1:17" x14ac:dyDescent="0.25">
      <c r="A40" s="13"/>
      <c r="B40" s="3" t="s">
        <v>45</v>
      </c>
      <c r="C40" s="4" t="s">
        <v>4</v>
      </c>
      <c r="D40" s="6">
        <v>17740</v>
      </c>
      <c r="E40" s="6">
        <v>16892</v>
      </c>
      <c r="F40" s="6">
        <v>15360</v>
      </c>
      <c r="G40" s="6">
        <f t="shared" si="2"/>
        <v>49992</v>
      </c>
      <c r="H40" s="6">
        <v>15360</v>
      </c>
      <c r="I40" s="6">
        <v>14732</v>
      </c>
      <c r="J40" s="6">
        <v>15109</v>
      </c>
      <c r="K40" s="6">
        <f t="shared" si="3"/>
        <v>45201</v>
      </c>
      <c r="L40" s="6">
        <f t="shared" si="4"/>
        <v>95193</v>
      </c>
      <c r="M40" s="6">
        <v>12443</v>
      </c>
      <c r="N40" s="6">
        <v>11681</v>
      </c>
      <c r="O40" s="6">
        <v>12725</v>
      </c>
      <c r="P40" s="6">
        <f t="shared" si="5"/>
        <v>36849</v>
      </c>
      <c r="Q40" s="4">
        <f t="shared" si="6"/>
        <v>132042</v>
      </c>
    </row>
    <row r="41" spans="1:17" x14ac:dyDescent="0.25">
      <c r="A41" s="13"/>
      <c r="B41" s="3" t="s">
        <v>50</v>
      </c>
      <c r="C41" s="4" t="s">
        <v>4</v>
      </c>
      <c r="D41" s="6">
        <v>2090</v>
      </c>
      <c r="E41" s="6">
        <v>2382</v>
      </c>
      <c r="F41" s="6">
        <v>4192</v>
      </c>
      <c r="G41" s="6">
        <f t="shared" si="2"/>
        <v>8664</v>
      </c>
      <c r="H41" s="6">
        <v>4192</v>
      </c>
      <c r="I41" s="6">
        <v>2786</v>
      </c>
      <c r="J41" s="6">
        <v>2892</v>
      </c>
      <c r="K41" s="6">
        <f t="shared" si="3"/>
        <v>9870</v>
      </c>
      <c r="L41" s="6">
        <f t="shared" si="4"/>
        <v>18534</v>
      </c>
      <c r="M41" s="6">
        <v>2661</v>
      </c>
      <c r="N41" s="6">
        <v>2744</v>
      </c>
      <c r="O41" s="6">
        <v>1499</v>
      </c>
      <c r="P41" s="6">
        <f t="shared" si="5"/>
        <v>6904</v>
      </c>
      <c r="Q41" s="4">
        <f t="shared" si="6"/>
        <v>25438</v>
      </c>
    </row>
    <row r="42" spans="1:17" x14ac:dyDescent="0.25">
      <c r="A42" s="13"/>
      <c r="B42" s="3" t="s">
        <v>29</v>
      </c>
      <c r="C42" s="4" t="s">
        <v>4</v>
      </c>
      <c r="D42" s="6">
        <f>D39*0.22</f>
        <v>4362.6000000000004</v>
      </c>
      <c r="E42" s="6">
        <v>4240</v>
      </c>
      <c r="F42" s="6">
        <v>4301.4399999999996</v>
      </c>
      <c r="G42" s="6">
        <f t="shared" si="2"/>
        <v>12904.04</v>
      </c>
      <c r="H42" s="6">
        <v>4302</v>
      </c>
      <c r="I42" s="6">
        <v>3854</v>
      </c>
      <c r="J42" s="6">
        <v>3960</v>
      </c>
      <c r="K42" s="6">
        <f t="shared" si="3"/>
        <v>12116</v>
      </c>
      <c r="L42" s="6">
        <f t="shared" si="4"/>
        <v>25020.04</v>
      </c>
      <c r="M42" s="6">
        <v>3323</v>
      </c>
      <c r="N42" s="6">
        <v>3173</v>
      </c>
      <c r="O42" s="6">
        <v>3129</v>
      </c>
      <c r="P42" s="6">
        <f t="shared" si="5"/>
        <v>9625</v>
      </c>
      <c r="Q42" s="6">
        <f t="shared" si="6"/>
        <v>34645.040000000001</v>
      </c>
    </row>
    <row r="43" spans="1:17" x14ac:dyDescent="0.25">
      <c r="A43" s="13"/>
      <c r="B43" s="3" t="s">
        <v>47</v>
      </c>
      <c r="C43" s="4" t="s">
        <v>4</v>
      </c>
      <c r="D43" s="6">
        <v>1328</v>
      </c>
      <c r="E43" s="6">
        <v>1565</v>
      </c>
      <c r="F43" s="6">
        <v>1669</v>
      </c>
      <c r="G43" s="6">
        <f t="shared" si="2"/>
        <v>4562</v>
      </c>
      <c r="H43" s="6">
        <v>1623</v>
      </c>
      <c r="I43" s="6">
        <v>1455</v>
      </c>
      <c r="J43" s="6">
        <v>1512</v>
      </c>
      <c r="K43" s="6">
        <f t="shared" si="3"/>
        <v>4590</v>
      </c>
      <c r="L43" s="6">
        <f t="shared" si="4"/>
        <v>9152</v>
      </c>
      <c r="M43" s="6">
        <v>1504</v>
      </c>
      <c r="N43" s="6">
        <v>1614</v>
      </c>
      <c r="O43" s="6">
        <v>1574</v>
      </c>
      <c r="P43" s="6">
        <f t="shared" si="5"/>
        <v>4692</v>
      </c>
      <c r="Q43" s="4">
        <f t="shared" si="6"/>
        <v>13844</v>
      </c>
    </row>
    <row r="44" spans="1:17" x14ac:dyDescent="0.25">
      <c r="A44" s="13"/>
      <c r="B44" s="3" t="s">
        <v>33</v>
      </c>
      <c r="C44" s="4" t="s">
        <v>4</v>
      </c>
      <c r="D44" s="6">
        <v>0</v>
      </c>
      <c r="E44" s="6">
        <v>240</v>
      </c>
      <c r="F44" s="6">
        <v>730</v>
      </c>
      <c r="G44" s="6">
        <f t="shared" si="2"/>
        <v>970</v>
      </c>
      <c r="H44" s="6">
        <v>311</v>
      </c>
      <c r="I44" s="6">
        <v>68</v>
      </c>
      <c r="J44" s="6">
        <v>68</v>
      </c>
      <c r="K44" s="6">
        <f t="shared" si="3"/>
        <v>447</v>
      </c>
      <c r="L44" s="6">
        <f t="shared" si="4"/>
        <v>1417</v>
      </c>
      <c r="M44" s="6">
        <v>68</v>
      </c>
      <c r="N44" s="6">
        <v>68</v>
      </c>
      <c r="O44" s="6">
        <v>34</v>
      </c>
      <c r="P44" s="6">
        <f t="shared" si="5"/>
        <v>170</v>
      </c>
      <c r="Q44" s="4">
        <f t="shared" si="6"/>
        <v>1587</v>
      </c>
    </row>
    <row r="45" spans="1:17" x14ac:dyDescent="0.25">
      <c r="A45" s="13"/>
      <c r="B45" s="3" t="s">
        <v>87</v>
      </c>
      <c r="C45" s="4" t="s">
        <v>4</v>
      </c>
      <c r="D45" s="6">
        <v>0</v>
      </c>
      <c r="E45" s="14">
        <v>2425</v>
      </c>
      <c r="F45" s="6">
        <v>2488</v>
      </c>
      <c r="G45" s="6">
        <f t="shared" si="2"/>
        <v>4913</v>
      </c>
      <c r="H45" s="6">
        <v>0</v>
      </c>
      <c r="I45" s="6">
        <v>0</v>
      </c>
      <c r="J45" s="6">
        <v>936</v>
      </c>
      <c r="K45" s="6">
        <f t="shared" si="3"/>
        <v>936</v>
      </c>
      <c r="L45" s="6">
        <f t="shared" si="4"/>
        <v>5849</v>
      </c>
      <c r="M45" s="6"/>
      <c r="N45" s="6"/>
      <c r="O45" s="6">
        <v>7872</v>
      </c>
      <c r="P45" s="6">
        <f t="shared" si="5"/>
        <v>7872</v>
      </c>
      <c r="Q45" s="4">
        <f t="shared" si="6"/>
        <v>13721</v>
      </c>
    </row>
    <row r="46" spans="1:17" x14ac:dyDescent="0.25">
      <c r="A46" s="3"/>
      <c r="B46" s="3" t="s">
        <v>95</v>
      </c>
      <c r="C46" s="4"/>
      <c r="D46" s="4"/>
      <c r="E46" s="4"/>
      <c r="F46" s="4"/>
      <c r="G46" s="4">
        <f t="shared" si="2"/>
        <v>0</v>
      </c>
      <c r="H46" s="4"/>
      <c r="I46" s="4">
        <v>182</v>
      </c>
      <c r="J46" s="4"/>
      <c r="K46" s="4">
        <f t="shared" si="3"/>
        <v>182</v>
      </c>
      <c r="L46" s="4">
        <f t="shared" si="4"/>
        <v>182</v>
      </c>
      <c r="M46" s="4">
        <v>1774</v>
      </c>
      <c r="N46" s="4"/>
      <c r="O46" s="4">
        <v>1362</v>
      </c>
      <c r="P46" s="4">
        <f t="shared" si="5"/>
        <v>3136</v>
      </c>
      <c r="Q46" s="4">
        <f t="shared" si="6"/>
        <v>3318</v>
      </c>
    </row>
    <row r="47" spans="1:17" x14ac:dyDescent="0.25">
      <c r="A47" s="13" t="s">
        <v>56</v>
      </c>
      <c r="B47" s="5" t="s">
        <v>30</v>
      </c>
      <c r="C47" s="4" t="s">
        <v>4</v>
      </c>
      <c r="D47" s="6">
        <f>SUM(D48:D64)-D49-D50</f>
        <v>33259</v>
      </c>
      <c r="E47" s="6">
        <f>SUM(E48:E64)-E49-E50</f>
        <v>26070</v>
      </c>
      <c r="F47" s="6">
        <f>SUM(F48:F64)-F49-F50</f>
        <v>38120</v>
      </c>
      <c r="G47" s="6">
        <f t="shared" si="2"/>
        <v>97449</v>
      </c>
      <c r="H47" s="6">
        <f>SUM(H48:H64)-H49-H50</f>
        <v>28935</v>
      </c>
      <c r="I47" s="6">
        <f>SUM(I48:I64)-I49-I50</f>
        <v>31358</v>
      </c>
      <c r="J47" s="6">
        <f>SUM(J48:J64)-J49-J50</f>
        <v>39533</v>
      </c>
      <c r="K47" s="6">
        <f t="shared" si="3"/>
        <v>99826</v>
      </c>
      <c r="L47" s="6">
        <f t="shared" si="4"/>
        <v>197275</v>
      </c>
      <c r="M47" s="6">
        <f>SUM(M48:M64)-M49-M50</f>
        <v>40487</v>
      </c>
      <c r="N47" s="6">
        <f>SUM(N48:N64)-N49-N50</f>
        <v>33901</v>
      </c>
      <c r="O47" s="6">
        <f>SUM(O48:O64)-O49-O50</f>
        <v>45721</v>
      </c>
      <c r="P47" s="6">
        <f t="shared" si="5"/>
        <v>120109</v>
      </c>
      <c r="Q47" s="6">
        <f t="shared" si="6"/>
        <v>317384</v>
      </c>
    </row>
    <row r="48" spans="1:17" x14ac:dyDescent="0.25">
      <c r="A48" s="13"/>
      <c r="B48" s="3" t="s">
        <v>28</v>
      </c>
      <c r="C48" s="4" t="s">
        <v>4</v>
      </c>
      <c r="D48" s="6">
        <f>D49+D50</f>
        <v>13646</v>
      </c>
      <c r="E48" s="6">
        <f t="shared" ref="E48:F48" si="16">E49+E50</f>
        <v>20115</v>
      </c>
      <c r="F48" s="6">
        <f t="shared" si="16"/>
        <v>21186</v>
      </c>
      <c r="G48" s="6">
        <f t="shared" si="2"/>
        <v>54947</v>
      </c>
      <c r="H48" s="6">
        <f t="shared" ref="H48:J48" si="17">H49+H50</f>
        <v>20870</v>
      </c>
      <c r="I48" s="6">
        <f t="shared" si="17"/>
        <v>20870</v>
      </c>
      <c r="J48" s="6">
        <f t="shared" si="17"/>
        <v>29560</v>
      </c>
      <c r="K48" s="6">
        <f t="shared" si="3"/>
        <v>71300</v>
      </c>
      <c r="L48" s="6">
        <f t="shared" si="4"/>
        <v>126247</v>
      </c>
      <c r="M48" s="6">
        <f>M49+M50</f>
        <v>29934</v>
      </c>
      <c r="N48" s="6">
        <f>N49+N50</f>
        <v>23974</v>
      </c>
      <c r="O48" s="6">
        <f>O49+O50</f>
        <v>32800</v>
      </c>
      <c r="P48" s="6">
        <f t="shared" si="5"/>
        <v>86708</v>
      </c>
      <c r="Q48" s="6">
        <f t="shared" si="6"/>
        <v>212955</v>
      </c>
    </row>
    <row r="49" spans="1:17" x14ac:dyDescent="0.25">
      <c r="A49" s="13"/>
      <c r="B49" s="3" t="s">
        <v>43</v>
      </c>
      <c r="C49" s="4" t="s">
        <v>4</v>
      </c>
      <c r="D49" s="6">
        <v>7717</v>
      </c>
      <c r="E49" s="6">
        <v>15908</v>
      </c>
      <c r="F49" s="6">
        <v>18397</v>
      </c>
      <c r="G49" s="6">
        <f t="shared" si="2"/>
        <v>42022</v>
      </c>
      <c r="H49" s="6">
        <v>18231</v>
      </c>
      <c r="I49" s="6">
        <v>18124</v>
      </c>
      <c r="J49" s="6">
        <v>24446</v>
      </c>
      <c r="K49" s="6">
        <f t="shared" si="3"/>
        <v>60801</v>
      </c>
      <c r="L49" s="6">
        <f t="shared" si="4"/>
        <v>102823</v>
      </c>
      <c r="M49" s="6">
        <v>26985</v>
      </c>
      <c r="N49" s="6">
        <v>20376</v>
      </c>
      <c r="O49" s="6">
        <v>30000</v>
      </c>
      <c r="P49" s="6">
        <f t="shared" si="5"/>
        <v>77361</v>
      </c>
      <c r="Q49" s="4">
        <f t="shared" si="6"/>
        <v>180184</v>
      </c>
    </row>
    <row r="50" spans="1:17" x14ac:dyDescent="0.25">
      <c r="A50" s="13"/>
      <c r="B50" s="3" t="s">
        <v>44</v>
      </c>
      <c r="C50" s="4" t="s">
        <v>4</v>
      </c>
      <c r="D50" s="6">
        <v>5929</v>
      </c>
      <c r="E50" s="6">
        <v>4207</v>
      </c>
      <c r="F50" s="6">
        <v>2789</v>
      </c>
      <c r="G50" s="6">
        <f t="shared" si="2"/>
        <v>12925</v>
      </c>
      <c r="H50" s="6">
        <v>2639</v>
      </c>
      <c r="I50" s="6">
        <v>2746</v>
      </c>
      <c r="J50" s="6">
        <v>5114</v>
      </c>
      <c r="K50" s="6">
        <f t="shared" si="3"/>
        <v>10499</v>
      </c>
      <c r="L50" s="6">
        <f t="shared" si="4"/>
        <v>23424</v>
      </c>
      <c r="M50" s="6">
        <v>2949</v>
      </c>
      <c r="N50" s="6">
        <v>3598</v>
      </c>
      <c r="O50" s="6">
        <v>2800</v>
      </c>
      <c r="P50" s="6">
        <f t="shared" si="5"/>
        <v>9347</v>
      </c>
      <c r="Q50" s="4">
        <f t="shared" si="6"/>
        <v>32771</v>
      </c>
    </row>
    <row r="51" spans="1:17" x14ac:dyDescent="0.25">
      <c r="A51" s="13"/>
      <c r="B51" s="3" t="s">
        <v>29</v>
      </c>
      <c r="C51" s="4" t="s">
        <v>4</v>
      </c>
      <c r="D51" s="6">
        <v>3251</v>
      </c>
      <c r="E51" s="6">
        <v>3140</v>
      </c>
      <c r="F51" s="6">
        <v>3273</v>
      </c>
      <c r="G51" s="6">
        <f t="shared" si="2"/>
        <v>9664</v>
      </c>
      <c r="H51" s="6">
        <v>3204</v>
      </c>
      <c r="I51" s="6">
        <v>3368</v>
      </c>
      <c r="J51" s="6">
        <v>5105</v>
      </c>
      <c r="K51" s="6">
        <f t="shared" si="3"/>
        <v>11677</v>
      </c>
      <c r="L51" s="6">
        <f t="shared" si="4"/>
        <v>21341</v>
      </c>
      <c r="M51" s="6">
        <v>4742</v>
      </c>
      <c r="N51" s="6">
        <v>4049</v>
      </c>
      <c r="O51" s="6">
        <v>5223</v>
      </c>
      <c r="P51" s="6">
        <f t="shared" si="5"/>
        <v>14014</v>
      </c>
      <c r="Q51" s="4">
        <f t="shared" si="6"/>
        <v>35355</v>
      </c>
    </row>
    <row r="52" spans="1:17" x14ac:dyDescent="0.25">
      <c r="A52" s="13"/>
      <c r="B52" s="3" t="s">
        <v>47</v>
      </c>
      <c r="C52" s="4" t="s">
        <v>4</v>
      </c>
      <c r="D52" s="6">
        <v>6806</v>
      </c>
      <c r="E52" s="6">
        <v>1631</v>
      </c>
      <c r="F52" s="6">
        <v>1456</v>
      </c>
      <c r="G52" s="6">
        <f t="shared" si="2"/>
        <v>9893</v>
      </c>
      <c r="H52" s="6">
        <v>1431</v>
      </c>
      <c r="I52" s="6">
        <v>1434</v>
      </c>
      <c r="J52" s="6">
        <v>1962</v>
      </c>
      <c r="K52" s="6">
        <f t="shared" si="3"/>
        <v>4827</v>
      </c>
      <c r="L52" s="6">
        <f t="shared" si="4"/>
        <v>14720</v>
      </c>
      <c r="M52" s="6">
        <v>2360</v>
      </c>
      <c r="N52" s="6">
        <v>2286</v>
      </c>
      <c r="O52" s="6">
        <v>2416</v>
      </c>
      <c r="P52" s="6">
        <f t="shared" si="5"/>
        <v>7062</v>
      </c>
      <c r="Q52" s="4">
        <f t="shared" si="6"/>
        <v>21782</v>
      </c>
    </row>
    <row r="53" spans="1:17" x14ac:dyDescent="0.25">
      <c r="A53" s="13"/>
      <c r="B53" s="3" t="s">
        <v>32</v>
      </c>
      <c r="C53" s="4" t="s">
        <v>4</v>
      </c>
      <c r="D53" s="4">
        <v>0</v>
      </c>
      <c r="E53" s="4">
        <v>0</v>
      </c>
      <c r="F53" s="4"/>
      <c r="G53" s="4">
        <f t="shared" si="2"/>
        <v>0</v>
      </c>
      <c r="H53" s="4"/>
      <c r="I53" s="4"/>
      <c r="J53" s="4"/>
      <c r="K53" s="4">
        <f t="shared" si="3"/>
        <v>0</v>
      </c>
      <c r="L53" s="4">
        <f t="shared" si="4"/>
        <v>0</v>
      </c>
      <c r="M53" s="4">
        <v>0</v>
      </c>
      <c r="N53" s="4"/>
      <c r="O53" s="4"/>
      <c r="P53" s="4">
        <f t="shared" si="5"/>
        <v>0</v>
      </c>
      <c r="Q53" s="4">
        <f t="shared" si="6"/>
        <v>0</v>
      </c>
    </row>
    <row r="54" spans="1:17" x14ac:dyDescent="0.25">
      <c r="A54" s="13"/>
      <c r="B54" s="3" t="s">
        <v>25</v>
      </c>
      <c r="C54" s="4" t="s">
        <v>4</v>
      </c>
      <c r="D54" s="4">
        <v>842</v>
      </c>
      <c r="E54" s="4">
        <v>0</v>
      </c>
      <c r="F54" s="4">
        <v>2113</v>
      </c>
      <c r="G54" s="4">
        <f t="shared" si="2"/>
        <v>2955</v>
      </c>
      <c r="H54" s="4"/>
      <c r="I54" s="4">
        <v>3650</v>
      </c>
      <c r="J54" s="4">
        <v>571</v>
      </c>
      <c r="K54" s="4">
        <f t="shared" si="3"/>
        <v>4221</v>
      </c>
      <c r="L54" s="4">
        <f t="shared" si="4"/>
        <v>7176</v>
      </c>
      <c r="M54" s="4">
        <v>658</v>
      </c>
      <c r="N54" s="4"/>
      <c r="O54" s="4">
        <v>2708</v>
      </c>
      <c r="P54" s="4">
        <f t="shared" si="5"/>
        <v>3366</v>
      </c>
      <c r="Q54" s="4">
        <f t="shared" si="6"/>
        <v>10542</v>
      </c>
    </row>
    <row r="55" spans="1:17" x14ac:dyDescent="0.25">
      <c r="A55" s="13"/>
      <c r="B55" s="3" t="s">
        <v>33</v>
      </c>
      <c r="C55" s="4" t="s">
        <v>4</v>
      </c>
      <c r="D55" s="4">
        <v>60</v>
      </c>
      <c r="E55" s="4">
        <v>0</v>
      </c>
      <c r="F55" s="4">
        <v>244</v>
      </c>
      <c r="G55" s="4">
        <f t="shared" si="2"/>
        <v>304</v>
      </c>
      <c r="H55" s="4">
        <v>243</v>
      </c>
      <c r="I55" s="4"/>
      <c r="J55" s="4"/>
      <c r="K55" s="4">
        <f t="shared" si="3"/>
        <v>243</v>
      </c>
      <c r="L55" s="4">
        <f t="shared" si="4"/>
        <v>547</v>
      </c>
      <c r="M55" s="4">
        <v>942</v>
      </c>
      <c r="N55" s="4">
        <v>243</v>
      </c>
      <c r="O55" s="4">
        <v>540</v>
      </c>
      <c r="P55" s="4">
        <f t="shared" si="5"/>
        <v>1725</v>
      </c>
      <c r="Q55" s="4">
        <f t="shared" si="6"/>
        <v>2272</v>
      </c>
    </row>
    <row r="56" spans="1:17" x14ac:dyDescent="0.25">
      <c r="A56" s="13"/>
      <c r="B56" s="3" t="s">
        <v>9</v>
      </c>
      <c r="C56" s="4" t="s">
        <v>4</v>
      </c>
      <c r="D56" s="4">
        <v>289</v>
      </c>
      <c r="E56" s="4">
        <v>289</v>
      </c>
      <c r="F56" s="4">
        <v>289</v>
      </c>
      <c r="G56" s="4">
        <f t="shared" si="2"/>
        <v>867</v>
      </c>
      <c r="H56" s="4">
        <v>289</v>
      </c>
      <c r="I56" s="4">
        <v>289</v>
      </c>
      <c r="J56" s="4">
        <v>289</v>
      </c>
      <c r="K56" s="4">
        <f t="shared" si="3"/>
        <v>867</v>
      </c>
      <c r="L56" s="4">
        <f t="shared" si="4"/>
        <v>1734</v>
      </c>
      <c r="M56" s="4">
        <v>289</v>
      </c>
      <c r="N56" s="4">
        <v>289</v>
      </c>
      <c r="O56" s="4">
        <v>289</v>
      </c>
      <c r="P56" s="4">
        <f t="shared" si="5"/>
        <v>867</v>
      </c>
      <c r="Q56" s="4">
        <f t="shared" si="6"/>
        <v>2601</v>
      </c>
    </row>
    <row r="57" spans="1:17" x14ac:dyDescent="0.25">
      <c r="A57" s="13"/>
      <c r="B57" s="3" t="s">
        <v>27</v>
      </c>
      <c r="C57" s="4" t="s">
        <v>4</v>
      </c>
      <c r="D57" s="4">
        <v>0</v>
      </c>
      <c r="E57" s="4">
        <v>0</v>
      </c>
      <c r="F57" s="4"/>
      <c r="G57" s="4">
        <f t="shared" si="2"/>
        <v>0</v>
      </c>
      <c r="H57" s="4"/>
      <c r="I57" s="4"/>
      <c r="J57" s="4">
        <v>364</v>
      </c>
      <c r="K57" s="4">
        <f t="shared" si="3"/>
        <v>364</v>
      </c>
      <c r="L57" s="4">
        <f t="shared" si="4"/>
        <v>364</v>
      </c>
      <c r="M57" s="4">
        <v>364</v>
      </c>
      <c r="N57" s="4">
        <v>364</v>
      </c>
      <c r="O57" s="4">
        <v>364</v>
      </c>
      <c r="P57" s="4">
        <f t="shared" si="5"/>
        <v>1092</v>
      </c>
      <c r="Q57" s="4">
        <f t="shared" si="6"/>
        <v>1456</v>
      </c>
    </row>
    <row r="58" spans="1:17" x14ac:dyDescent="0.25">
      <c r="A58" s="13"/>
      <c r="B58" s="3" t="s">
        <v>34</v>
      </c>
      <c r="C58" s="4" t="s">
        <v>4</v>
      </c>
      <c r="D58" s="4">
        <v>7359</v>
      </c>
      <c r="E58" s="4">
        <v>0</v>
      </c>
      <c r="F58" s="4">
        <v>8255</v>
      </c>
      <c r="G58" s="4">
        <f t="shared" si="2"/>
        <v>15614</v>
      </c>
      <c r="H58" s="4">
        <v>2222</v>
      </c>
      <c r="I58" s="4">
        <v>1027</v>
      </c>
      <c r="J58" s="4">
        <v>558</v>
      </c>
      <c r="K58" s="4">
        <f t="shared" si="3"/>
        <v>3807</v>
      </c>
      <c r="L58" s="4">
        <f t="shared" si="4"/>
        <v>19421</v>
      </c>
      <c r="M58" s="4">
        <v>368</v>
      </c>
      <c r="N58" s="4">
        <v>448</v>
      </c>
      <c r="O58" s="4">
        <v>348</v>
      </c>
      <c r="P58" s="4">
        <f t="shared" si="5"/>
        <v>1164</v>
      </c>
      <c r="Q58" s="4">
        <f t="shared" si="6"/>
        <v>20585</v>
      </c>
    </row>
    <row r="59" spans="1:17" x14ac:dyDescent="0.25">
      <c r="A59" s="13"/>
      <c r="B59" s="3" t="s">
        <v>86</v>
      </c>
      <c r="C59" s="4" t="s">
        <v>4</v>
      </c>
      <c r="D59" s="4">
        <v>614</v>
      </c>
      <c r="E59" s="4">
        <v>695</v>
      </c>
      <c r="F59" s="4">
        <v>985</v>
      </c>
      <c r="G59" s="4">
        <f t="shared" si="2"/>
        <v>2294</v>
      </c>
      <c r="H59" s="4">
        <v>586</v>
      </c>
      <c r="I59" s="4">
        <v>630</v>
      </c>
      <c r="J59" s="4">
        <v>671</v>
      </c>
      <c r="K59" s="4">
        <f t="shared" si="3"/>
        <v>1887</v>
      </c>
      <c r="L59" s="4">
        <f t="shared" si="4"/>
        <v>4181</v>
      </c>
      <c r="M59" s="4">
        <v>728</v>
      </c>
      <c r="N59" s="4">
        <v>658</v>
      </c>
      <c r="O59" s="4">
        <v>711</v>
      </c>
      <c r="P59" s="4">
        <f t="shared" si="5"/>
        <v>2097</v>
      </c>
      <c r="Q59" s="4">
        <f t="shared" si="6"/>
        <v>6278</v>
      </c>
    </row>
    <row r="60" spans="1:17" x14ac:dyDescent="0.25">
      <c r="A60" s="13"/>
      <c r="B60" s="3" t="s">
        <v>35</v>
      </c>
      <c r="C60" s="4" t="s">
        <v>4</v>
      </c>
      <c r="D60" s="4">
        <v>0</v>
      </c>
      <c r="E60" s="4">
        <v>0</v>
      </c>
      <c r="F60" s="4">
        <v>112</v>
      </c>
      <c r="G60" s="4">
        <f t="shared" si="2"/>
        <v>112</v>
      </c>
      <c r="H60" s="4"/>
      <c r="I60" s="4"/>
      <c r="J60" s="4"/>
      <c r="K60" s="4">
        <f t="shared" si="3"/>
        <v>0</v>
      </c>
      <c r="L60" s="4">
        <f t="shared" si="4"/>
        <v>112</v>
      </c>
      <c r="M60" s="4"/>
      <c r="N60" s="4"/>
      <c r="O60" s="4">
        <v>232</v>
      </c>
      <c r="P60" s="4">
        <f t="shared" si="5"/>
        <v>232</v>
      </c>
      <c r="Q60" s="4">
        <f t="shared" si="6"/>
        <v>344</v>
      </c>
    </row>
    <row r="61" spans="1:17" x14ac:dyDescent="0.25">
      <c r="A61" s="13"/>
      <c r="B61" s="3" t="s">
        <v>99</v>
      </c>
      <c r="C61" s="4" t="s">
        <v>4</v>
      </c>
      <c r="D61" s="4">
        <v>200</v>
      </c>
      <c r="E61" s="4">
        <v>200</v>
      </c>
      <c r="F61" s="4"/>
      <c r="G61" s="4">
        <f t="shared" si="2"/>
        <v>400</v>
      </c>
      <c r="H61" s="4"/>
      <c r="I61" s="4"/>
      <c r="J61" s="4">
        <v>340</v>
      </c>
      <c r="K61" s="4">
        <f t="shared" si="3"/>
        <v>340</v>
      </c>
      <c r="L61" s="4">
        <f t="shared" si="4"/>
        <v>740</v>
      </c>
      <c r="M61" s="4"/>
      <c r="N61" s="4"/>
      <c r="O61" s="4"/>
      <c r="P61" s="4">
        <f t="shared" si="5"/>
        <v>0</v>
      </c>
      <c r="Q61" s="4">
        <f t="shared" si="6"/>
        <v>740</v>
      </c>
    </row>
    <row r="62" spans="1:17" x14ac:dyDescent="0.25">
      <c r="A62" s="13"/>
      <c r="B62" s="3" t="s">
        <v>81</v>
      </c>
      <c r="C62" s="4" t="s">
        <v>4</v>
      </c>
      <c r="D62" s="4">
        <v>192</v>
      </c>
      <c r="E62" s="4">
        <v>0</v>
      </c>
      <c r="F62" s="4"/>
      <c r="G62" s="4">
        <f t="shared" si="2"/>
        <v>192</v>
      </c>
      <c r="H62" s="4"/>
      <c r="I62" s="4"/>
      <c r="J62" s="4">
        <v>23</v>
      </c>
      <c r="K62" s="4">
        <f t="shared" si="3"/>
        <v>23</v>
      </c>
      <c r="L62" s="4">
        <f t="shared" si="4"/>
        <v>215</v>
      </c>
      <c r="M62" s="4"/>
      <c r="N62" s="4"/>
      <c r="O62" s="4"/>
      <c r="P62" s="4">
        <f t="shared" si="5"/>
        <v>0</v>
      </c>
      <c r="Q62" s="4">
        <f t="shared" si="6"/>
        <v>215</v>
      </c>
    </row>
    <row r="63" spans="1:17" x14ac:dyDescent="0.25">
      <c r="A63" s="13"/>
      <c r="B63" s="3" t="s">
        <v>90</v>
      </c>
      <c r="C63" s="4" t="s">
        <v>4</v>
      </c>
      <c r="D63" s="4">
        <v>0</v>
      </c>
      <c r="E63" s="4">
        <v>0</v>
      </c>
      <c r="F63" s="4">
        <v>207</v>
      </c>
      <c r="G63" s="4">
        <f t="shared" si="2"/>
        <v>207</v>
      </c>
      <c r="H63" s="4">
        <v>90</v>
      </c>
      <c r="I63" s="4">
        <v>90</v>
      </c>
      <c r="J63" s="4">
        <v>90</v>
      </c>
      <c r="K63" s="4">
        <f t="shared" si="3"/>
        <v>270</v>
      </c>
      <c r="L63" s="4">
        <f t="shared" si="4"/>
        <v>477</v>
      </c>
      <c r="M63" s="4">
        <v>90</v>
      </c>
      <c r="N63" s="4">
        <v>90</v>
      </c>
      <c r="O63" s="4">
        <v>90</v>
      </c>
      <c r="P63" s="4">
        <f t="shared" si="5"/>
        <v>270</v>
      </c>
      <c r="Q63" s="4">
        <f t="shared" si="6"/>
        <v>747</v>
      </c>
    </row>
    <row r="64" spans="1:17" x14ac:dyDescent="0.25">
      <c r="A64" s="13"/>
      <c r="B64" s="23" t="s">
        <v>114</v>
      </c>
      <c r="C64" s="4" t="s">
        <v>4</v>
      </c>
      <c r="D64" s="4"/>
      <c r="E64" s="4"/>
      <c r="F64" s="4"/>
      <c r="G64" s="4"/>
      <c r="H64" s="4"/>
      <c r="I64" s="4"/>
      <c r="J64" s="4"/>
      <c r="K64" s="4"/>
      <c r="L64" s="4">
        <f t="shared" si="4"/>
        <v>0</v>
      </c>
      <c r="M64" s="4">
        <v>12</v>
      </c>
      <c r="N64" s="4">
        <v>1500</v>
      </c>
      <c r="O64" s="4"/>
      <c r="P64" s="4">
        <f t="shared" si="5"/>
        <v>1512</v>
      </c>
      <c r="Q64" s="4">
        <f t="shared" si="6"/>
        <v>1512</v>
      </c>
    </row>
    <row r="65" spans="1:17" x14ac:dyDescent="0.25">
      <c r="A65" s="13" t="s">
        <v>58</v>
      </c>
      <c r="B65" s="5" t="s">
        <v>11</v>
      </c>
      <c r="C65" s="4" t="s">
        <v>4</v>
      </c>
      <c r="D65" s="6">
        <f t="shared" ref="D65:F65" si="18">D66+D69+D70+D71+D72+D73</f>
        <v>5610</v>
      </c>
      <c r="E65" s="6">
        <f t="shared" si="18"/>
        <v>5070</v>
      </c>
      <c r="F65" s="6">
        <f t="shared" si="18"/>
        <v>5090</v>
      </c>
      <c r="G65" s="6">
        <f t="shared" si="2"/>
        <v>15770</v>
      </c>
      <c r="H65" s="6">
        <f>H66+H69+H70+H71+H72</f>
        <v>5610</v>
      </c>
      <c r="I65" s="6">
        <f t="shared" ref="I65:J65" si="19">I66+I69+I70+I71+I72+I73</f>
        <v>5070</v>
      </c>
      <c r="J65" s="6">
        <f t="shared" si="19"/>
        <v>5070</v>
      </c>
      <c r="K65" s="6">
        <f t="shared" si="3"/>
        <v>15750</v>
      </c>
      <c r="L65" s="6">
        <f t="shared" si="4"/>
        <v>31520</v>
      </c>
      <c r="M65" s="6">
        <f t="shared" ref="M65:N65" si="20">M66+M69+M70+M71+M72+M73</f>
        <v>5740</v>
      </c>
      <c r="N65" s="6">
        <f t="shared" si="20"/>
        <v>5070</v>
      </c>
      <c r="O65" s="6">
        <f t="shared" ref="O65" si="21">O66+O69+O70+O71+O72+O73</f>
        <v>5630</v>
      </c>
      <c r="P65" s="6">
        <f t="shared" si="5"/>
        <v>16440</v>
      </c>
      <c r="Q65" s="6">
        <f t="shared" si="6"/>
        <v>47960</v>
      </c>
    </row>
    <row r="66" spans="1:17" x14ac:dyDescent="0.25">
      <c r="A66" s="13"/>
      <c r="B66" s="3" t="s">
        <v>28</v>
      </c>
      <c r="C66" s="4" t="s">
        <v>4</v>
      </c>
      <c r="D66" s="6">
        <f>D67+D68</f>
        <v>3200</v>
      </c>
      <c r="E66" s="6">
        <f t="shared" ref="E66:F66" si="22">E67+E68</f>
        <v>3200</v>
      </c>
      <c r="F66" s="6">
        <f t="shared" si="22"/>
        <v>3200</v>
      </c>
      <c r="G66" s="6">
        <f t="shared" si="2"/>
        <v>9600</v>
      </c>
      <c r="H66" s="6">
        <f t="shared" ref="H66:J66" si="23">H67+H68</f>
        <v>3200</v>
      </c>
      <c r="I66" s="6">
        <f t="shared" si="23"/>
        <v>3200</v>
      </c>
      <c r="J66" s="6">
        <f t="shared" si="23"/>
        <v>3200</v>
      </c>
      <c r="K66" s="6">
        <f t="shared" si="3"/>
        <v>9600</v>
      </c>
      <c r="L66" s="6">
        <f t="shared" si="4"/>
        <v>19200</v>
      </c>
      <c r="M66" s="6">
        <f>M67+M68</f>
        <v>3300</v>
      </c>
      <c r="N66" s="6">
        <f>N67+N68</f>
        <v>3200</v>
      </c>
      <c r="O66" s="6">
        <f>O67+O68</f>
        <v>3630</v>
      </c>
      <c r="P66" s="6">
        <f t="shared" si="5"/>
        <v>10130</v>
      </c>
      <c r="Q66" s="6">
        <f t="shared" si="6"/>
        <v>29330</v>
      </c>
    </row>
    <row r="67" spans="1:17" x14ac:dyDescent="0.25">
      <c r="A67" s="13"/>
      <c r="B67" s="3" t="s">
        <v>45</v>
      </c>
      <c r="C67" s="4" t="s">
        <v>4</v>
      </c>
      <c r="D67" s="4">
        <v>2260</v>
      </c>
      <c r="E67" s="6">
        <v>2496</v>
      </c>
      <c r="F67" s="6">
        <v>2496</v>
      </c>
      <c r="G67" s="6">
        <f t="shared" si="2"/>
        <v>7252</v>
      </c>
      <c r="H67" s="6">
        <v>2496</v>
      </c>
      <c r="I67" s="6">
        <v>2496</v>
      </c>
      <c r="J67" s="6">
        <v>2496</v>
      </c>
      <c r="K67" s="6">
        <f t="shared" si="3"/>
        <v>7488</v>
      </c>
      <c r="L67" s="6">
        <f t="shared" si="4"/>
        <v>14740</v>
      </c>
      <c r="M67" s="6">
        <v>2496</v>
      </c>
      <c r="N67" s="6">
        <v>2496</v>
      </c>
      <c r="O67" s="6">
        <v>3630</v>
      </c>
      <c r="P67" s="6">
        <f t="shared" si="5"/>
        <v>8622</v>
      </c>
      <c r="Q67" s="4">
        <f t="shared" si="6"/>
        <v>23362</v>
      </c>
    </row>
    <row r="68" spans="1:17" x14ac:dyDescent="0.25">
      <c r="A68" s="13"/>
      <c r="B68" s="3" t="s">
        <v>46</v>
      </c>
      <c r="C68" s="4" t="s">
        <v>4</v>
      </c>
      <c r="D68" s="6">
        <v>940</v>
      </c>
      <c r="E68" s="6">
        <v>704</v>
      </c>
      <c r="F68" s="6">
        <v>704</v>
      </c>
      <c r="G68" s="6">
        <f t="shared" si="2"/>
        <v>2348</v>
      </c>
      <c r="H68" s="6">
        <v>704</v>
      </c>
      <c r="I68" s="6">
        <v>704</v>
      </c>
      <c r="J68" s="6">
        <v>704</v>
      </c>
      <c r="K68" s="6">
        <f t="shared" si="3"/>
        <v>2112</v>
      </c>
      <c r="L68" s="6">
        <f t="shared" si="4"/>
        <v>4460</v>
      </c>
      <c r="M68" s="6">
        <v>804</v>
      </c>
      <c r="N68" s="6">
        <v>704</v>
      </c>
      <c r="O68" s="6">
        <v>0</v>
      </c>
      <c r="P68" s="6">
        <f t="shared" si="5"/>
        <v>1508</v>
      </c>
      <c r="Q68" s="4">
        <f t="shared" si="6"/>
        <v>5968</v>
      </c>
    </row>
    <row r="69" spans="1:17" x14ac:dyDescent="0.25">
      <c r="A69" s="13"/>
      <c r="B69" s="3" t="s">
        <v>29</v>
      </c>
      <c r="C69" s="4" t="s">
        <v>4</v>
      </c>
      <c r="D69" s="6">
        <f>D66*0.22</f>
        <v>704</v>
      </c>
      <c r="E69" s="6">
        <v>704</v>
      </c>
      <c r="F69" s="6">
        <v>704</v>
      </c>
      <c r="G69" s="6">
        <f t="shared" si="2"/>
        <v>2112</v>
      </c>
      <c r="H69" s="6">
        <v>704</v>
      </c>
      <c r="I69" s="6">
        <v>704</v>
      </c>
      <c r="J69" s="6">
        <v>704</v>
      </c>
      <c r="K69" s="6">
        <f t="shared" si="3"/>
        <v>2112</v>
      </c>
      <c r="L69" s="6">
        <f t="shared" si="4"/>
        <v>4224</v>
      </c>
      <c r="M69" s="6">
        <v>726</v>
      </c>
      <c r="N69" s="6">
        <v>704</v>
      </c>
      <c r="O69" s="6">
        <v>799</v>
      </c>
      <c r="P69" s="6">
        <f t="shared" si="5"/>
        <v>2229</v>
      </c>
      <c r="Q69" s="4">
        <f t="shared" si="6"/>
        <v>6453</v>
      </c>
    </row>
    <row r="70" spans="1:17" x14ac:dyDescent="0.25">
      <c r="A70" s="13"/>
      <c r="B70" s="3" t="s">
        <v>47</v>
      </c>
      <c r="C70" s="4" t="s">
        <v>4</v>
      </c>
      <c r="D70" s="6">
        <v>266</v>
      </c>
      <c r="E70" s="6">
        <v>266</v>
      </c>
      <c r="F70" s="6">
        <v>286</v>
      </c>
      <c r="G70" s="6">
        <f t="shared" si="2"/>
        <v>818</v>
      </c>
      <c r="H70" s="6">
        <v>266</v>
      </c>
      <c r="I70" s="6">
        <v>266</v>
      </c>
      <c r="J70" s="6">
        <v>266</v>
      </c>
      <c r="K70" s="6">
        <f t="shared" si="3"/>
        <v>798</v>
      </c>
      <c r="L70" s="6">
        <f t="shared" si="4"/>
        <v>1616</v>
      </c>
      <c r="M70" s="6">
        <v>274</v>
      </c>
      <c r="N70" s="6">
        <v>266</v>
      </c>
      <c r="O70" s="6">
        <v>301</v>
      </c>
      <c r="P70" s="6">
        <f t="shared" ref="P70:P76" si="24">M70+N70+O70</f>
        <v>841</v>
      </c>
      <c r="Q70" s="4">
        <f t="shared" ref="Q70:Q76" si="25">P70+L70</f>
        <v>2457</v>
      </c>
    </row>
    <row r="71" spans="1:17" x14ac:dyDescent="0.25">
      <c r="A71" s="13"/>
      <c r="B71" s="3" t="s">
        <v>82</v>
      </c>
      <c r="C71" s="4" t="s">
        <v>4</v>
      </c>
      <c r="D71" s="4">
        <v>540</v>
      </c>
      <c r="E71" s="4">
        <v>0</v>
      </c>
      <c r="F71" s="4">
        <v>0</v>
      </c>
      <c r="G71" s="4">
        <f t="shared" si="2"/>
        <v>540</v>
      </c>
      <c r="H71" s="4">
        <v>540</v>
      </c>
      <c r="I71" s="4">
        <v>0</v>
      </c>
      <c r="J71" s="4">
        <v>0</v>
      </c>
      <c r="K71" s="4">
        <f t="shared" si="3"/>
        <v>540</v>
      </c>
      <c r="L71" s="4">
        <f t="shared" ref="L71:L76" si="26">G71+K71</f>
        <v>1080</v>
      </c>
      <c r="M71" s="4">
        <v>540</v>
      </c>
      <c r="N71" s="4"/>
      <c r="O71" s="4">
        <v>0</v>
      </c>
      <c r="P71" s="4">
        <f t="shared" si="24"/>
        <v>540</v>
      </c>
      <c r="Q71" s="4">
        <f t="shared" si="25"/>
        <v>1620</v>
      </c>
    </row>
    <row r="72" spans="1:17" x14ac:dyDescent="0.25">
      <c r="A72" s="13"/>
      <c r="B72" s="3" t="s">
        <v>51</v>
      </c>
      <c r="C72" s="4" t="s">
        <v>4</v>
      </c>
      <c r="D72" s="4">
        <v>900</v>
      </c>
      <c r="E72" s="4">
        <v>900</v>
      </c>
      <c r="F72" s="4">
        <v>900</v>
      </c>
      <c r="G72" s="4">
        <f t="shared" si="2"/>
        <v>2700</v>
      </c>
      <c r="H72" s="4">
        <v>900</v>
      </c>
      <c r="I72" s="4">
        <v>900</v>
      </c>
      <c r="J72" s="4">
        <v>900</v>
      </c>
      <c r="K72" s="4">
        <f t="shared" si="3"/>
        <v>2700</v>
      </c>
      <c r="L72" s="4">
        <f t="shared" si="26"/>
        <v>5400</v>
      </c>
      <c r="M72" s="4">
        <v>900</v>
      </c>
      <c r="N72" s="4">
        <v>900</v>
      </c>
      <c r="O72" s="4">
        <v>900</v>
      </c>
      <c r="P72" s="4">
        <f t="shared" si="24"/>
        <v>2700</v>
      </c>
      <c r="Q72" s="4">
        <f t="shared" si="25"/>
        <v>8100</v>
      </c>
    </row>
    <row r="73" spans="1:17" x14ac:dyDescent="0.25">
      <c r="A73" s="13"/>
      <c r="B73" s="3"/>
      <c r="C73" s="4"/>
      <c r="D73" s="4"/>
      <c r="E73" s="4"/>
      <c r="F73" s="4"/>
      <c r="G73" s="4">
        <f t="shared" ref="G73:G76" si="27">D73+E73+F73</f>
        <v>0</v>
      </c>
      <c r="H73" s="15"/>
      <c r="I73" s="4"/>
      <c r="J73" s="4"/>
      <c r="K73" s="4">
        <f t="shared" ref="K73:K76" si="28">H73+I73+J73</f>
        <v>0</v>
      </c>
      <c r="L73" s="4">
        <f t="shared" si="26"/>
        <v>0</v>
      </c>
      <c r="M73" s="4"/>
      <c r="N73" s="4"/>
      <c r="O73" s="4"/>
      <c r="P73" s="4">
        <f t="shared" si="24"/>
        <v>0</v>
      </c>
      <c r="Q73" s="4">
        <f t="shared" si="25"/>
        <v>0</v>
      </c>
    </row>
    <row r="74" spans="1:17" x14ac:dyDescent="0.25">
      <c r="A74" s="13"/>
      <c r="B74" s="3" t="s">
        <v>83</v>
      </c>
      <c r="C74" s="4" t="s">
        <v>4</v>
      </c>
      <c r="D74" s="4">
        <v>9589</v>
      </c>
      <c r="E74" s="4">
        <v>33049</v>
      </c>
      <c r="F74" s="4">
        <v>62883</v>
      </c>
      <c r="G74" s="4">
        <f t="shared" si="27"/>
        <v>105521</v>
      </c>
      <c r="H74" s="4">
        <v>2190</v>
      </c>
      <c r="I74" s="4">
        <v>38609</v>
      </c>
      <c r="J74" s="4">
        <v>24017</v>
      </c>
      <c r="K74" s="4">
        <f t="shared" si="28"/>
        <v>64816</v>
      </c>
      <c r="L74" s="4">
        <f t="shared" si="26"/>
        <v>170337</v>
      </c>
      <c r="M74" s="4">
        <v>20943</v>
      </c>
      <c r="N74" s="4">
        <v>44653</v>
      </c>
      <c r="O74" s="4">
        <v>38910</v>
      </c>
      <c r="P74" s="4">
        <f t="shared" si="24"/>
        <v>104506</v>
      </c>
      <c r="Q74" s="4">
        <f t="shared" si="25"/>
        <v>274843</v>
      </c>
    </row>
    <row r="75" spans="1:17" x14ac:dyDescent="0.25">
      <c r="A75" s="13"/>
      <c r="B75" s="3" t="s">
        <v>42</v>
      </c>
      <c r="C75" s="4" t="s">
        <v>4</v>
      </c>
      <c r="D75" s="6"/>
      <c r="E75" s="6"/>
      <c r="F75" s="6">
        <v>55842</v>
      </c>
      <c r="G75" s="6">
        <f t="shared" si="27"/>
        <v>55842</v>
      </c>
      <c r="H75" s="6"/>
      <c r="I75" s="6"/>
      <c r="J75" s="6">
        <v>75760</v>
      </c>
      <c r="K75" s="6">
        <f t="shared" si="28"/>
        <v>75760</v>
      </c>
      <c r="L75" s="6">
        <f t="shared" si="26"/>
        <v>131602</v>
      </c>
      <c r="M75" s="6">
        <v>0</v>
      </c>
      <c r="N75" s="6"/>
      <c r="O75" s="6">
        <v>65828</v>
      </c>
      <c r="P75" s="6">
        <f t="shared" si="24"/>
        <v>65828</v>
      </c>
      <c r="Q75" s="4">
        <f t="shared" si="25"/>
        <v>197430</v>
      </c>
    </row>
    <row r="76" spans="1:17" x14ac:dyDescent="0.25">
      <c r="A76" s="13" t="s">
        <v>37</v>
      </c>
      <c r="B76" s="5" t="s">
        <v>36</v>
      </c>
      <c r="C76" s="4" t="s">
        <v>4</v>
      </c>
      <c r="D76" s="6">
        <f>D5-D13-D75</f>
        <v>13238.400000000023</v>
      </c>
      <c r="E76" s="6">
        <f>E5-E13-E75</f>
        <v>76008</v>
      </c>
      <c r="F76" s="6">
        <f>F5-F13-F75</f>
        <v>6511.5599999999977</v>
      </c>
      <c r="G76" s="6">
        <f t="shared" si="27"/>
        <v>95757.960000000021</v>
      </c>
      <c r="H76" s="6">
        <f>H5-H13-H75</f>
        <v>98396</v>
      </c>
      <c r="I76" s="6">
        <f>I5-I13-I75</f>
        <v>87505</v>
      </c>
      <c r="J76" s="6">
        <f>J5-J13-J75</f>
        <v>-11826</v>
      </c>
      <c r="K76" s="6">
        <f t="shared" si="28"/>
        <v>174075</v>
      </c>
      <c r="L76" s="6">
        <f t="shared" si="26"/>
        <v>269832.96000000002</v>
      </c>
      <c r="M76" s="6">
        <f>M5-M13-M75</f>
        <v>91692</v>
      </c>
      <c r="N76" s="6">
        <f>N5-N13-N75</f>
        <v>107056</v>
      </c>
      <c r="O76" s="25">
        <f>O5-O13-O75</f>
        <v>-91383</v>
      </c>
      <c r="P76" s="6">
        <f t="shared" si="24"/>
        <v>107365</v>
      </c>
      <c r="Q76" s="6">
        <f t="shared" si="25"/>
        <v>377197.96</v>
      </c>
    </row>
    <row r="77" spans="1:17" x14ac:dyDescent="0.25">
      <c r="A77" s="16"/>
      <c r="B77" s="17"/>
      <c r="C77" s="1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7" x14ac:dyDescent="0.25">
      <c r="B78" s="2" t="s">
        <v>13</v>
      </c>
      <c r="J78" s="2" t="s">
        <v>84</v>
      </c>
      <c r="Q78" s="12"/>
    </row>
    <row r="81" spans="1:9" x14ac:dyDescent="0.25">
      <c r="B81" s="20" t="s">
        <v>106</v>
      </c>
    </row>
    <row r="82" spans="1:9" x14ac:dyDescent="0.25">
      <c r="B82" s="5" t="s">
        <v>109</v>
      </c>
      <c r="C82" s="4" t="s">
        <v>108</v>
      </c>
      <c r="D82" s="4" t="s">
        <v>107</v>
      </c>
      <c r="E82" s="4"/>
      <c r="F82" s="4" t="s">
        <v>105</v>
      </c>
      <c r="G82" s="4" t="s">
        <v>105</v>
      </c>
    </row>
    <row r="83" spans="1:9" x14ac:dyDescent="0.25">
      <c r="B83" s="3" t="s">
        <v>104</v>
      </c>
      <c r="C83" s="6">
        <f>L47</f>
        <v>197275</v>
      </c>
      <c r="D83" s="4">
        <v>6210</v>
      </c>
      <c r="E83" s="6">
        <f>C83-D83</f>
        <v>191065</v>
      </c>
      <c r="F83" s="21">
        <f>C83/L16*100</f>
        <v>36.604463972597912</v>
      </c>
      <c r="G83" s="22">
        <f>E83/L16*100</f>
        <v>35.452195711187024</v>
      </c>
    </row>
    <row r="84" spans="1:9" x14ac:dyDescent="0.25">
      <c r="B84" s="3" t="s">
        <v>103</v>
      </c>
      <c r="C84" s="6">
        <f>L38</f>
        <v>155347.03999999998</v>
      </c>
      <c r="D84" s="4">
        <v>10507</v>
      </c>
      <c r="E84" s="6">
        <f>C84-D84</f>
        <v>144840.03999999998</v>
      </c>
      <c r="F84" s="21">
        <f>C84/L16*100</f>
        <v>28.824712350423141</v>
      </c>
      <c r="G84" s="22">
        <f>E84/L16*100</f>
        <v>26.875133828258214</v>
      </c>
    </row>
    <row r="85" spans="1:9" x14ac:dyDescent="0.25">
      <c r="B85" s="3" t="s">
        <v>11</v>
      </c>
      <c r="C85" s="6">
        <f>L65</f>
        <v>31520</v>
      </c>
      <c r="D85" s="4">
        <v>1239</v>
      </c>
      <c r="E85" s="6">
        <f>C85-D85</f>
        <v>30281</v>
      </c>
      <c r="F85" s="21">
        <f>C85/L16*100</f>
        <v>5.8485500160501136</v>
      </c>
      <c r="G85" s="22">
        <f>E85/L16*100</f>
        <v>5.6186530151019509</v>
      </c>
    </row>
    <row r="87" spans="1:9" ht="18.75" x14ac:dyDescent="0.3">
      <c r="A87" s="26"/>
      <c r="B87" s="27" t="s">
        <v>121</v>
      </c>
      <c r="C87" s="26"/>
      <c r="D87" s="26"/>
      <c r="E87" s="26"/>
      <c r="F87" s="26"/>
      <c r="G87" s="26"/>
      <c r="H87" s="26"/>
      <c r="I87" s="26"/>
    </row>
    <row r="88" spans="1:9" ht="18.75" x14ac:dyDescent="0.3">
      <c r="A88" s="26"/>
      <c r="B88" s="28" t="s">
        <v>109</v>
      </c>
      <c r="C88" s="29" t="s">
        <v>108</v>
      </c>
      <c r="D88" s="29" t="s">
        <v>107</v>
      </c>
      <c r="E88" s="29"/>
      <c r="F88" s="29" t="s">
        <v>105</v>
      </c>
      <c r="G88" s="29" t="s">
        <v>105</v>
      </c>
      <c r="H88" s="26"/>
      <c r="I88" s="26"/>
    </row>
    <row r="89" spans="1:9" ht="18.75" x14ac:dyDescent="0.3">
      <c r="A89" s="26"/>
      <c r="B89" s="30" t="s">
        <v>104</v>
      </c>
      <c r="C89" s="31">
        <f>Q47</f>
        <v>317384</v>
      </c>
      <c r="D89" s="29">
        <v>8826</v>
      </c>
      <c r="E89" s="31">
        <f>C89-D89</f>
        <v>308558</v>
      </c>
      <c r="F89" s="32">
        <f>C89/Q16*100</f>
        <v>38.409797775653203</v>
      </c>
      <c r="G89" s="33">
        <f>E89/Q16*100</f>
        <v>37.341675642313419</v>
      </c>
      <c r="H89" s="26"/>
      <c r="I89" s="26"/>
    </row>
    <row r="90" spans="1:9" ht="18.75" x14ac:dyDescent="0.3">
      <c r="A90" s="26"/>
      <c r="B90" s="30" t="s">
        <v>103</v>
      </c>
      <c r="C90" s="31">
        <f>Q38</f>
        <v>224595.03999999998</v>
      </c>
      <c r="D90" s="29">
        <v>15093</v>
      </c>
      <c r="E90" s="31">
        <f>C90-D90</f>
        <v>209502.03999999998</v>
      </c>
      <c r="F90" s="32">
        <f>C90/Q16*100</f>
        <v>27.180481901465548</v>
      </c>
      <c r="G90" s="33">
        <f>E90/Q16*100</f>
        <v>25.35392770267817</v>
      </c>
      <c r="H90" s="26"/>
      <c r="I90" s="26"/>
    </row>
    <row r="91" spans="1:9" ht="18.75" x14ac:dyDescent="0.3">
      <c r="A91" s="26"/>
      <c r="B91" s="30" t="s">
        <v>11</v>
      </c>
      <c r="C91" s="31">
        <f>Q65</f>
        <v>47960</v>
      </c>
      <c r="D91" s="29">
        <v>1580</v>
      </c>
      <c r="E91" s="31">
        <f>C91-D91</f>
        <v>46380</v>
      </c>
      <c r="F91" s="32">
        <f>C91/Q16*100</f>
        <v>5.80411709890961</v>
      </c>
      <c r="G91" s="33">
        <f>E91/Q16*100</f>
        <v>5.6129055681281841</v>
      </c>
      <c r="H91" s="26"/>
      <c r="I91" s="26"/>
    </row>
    <row r="92" spans="1:9" ht="18.75" x14ac:dyDescent="0.3">
      <c r="A92" s="26"/>
      <c r="B92" s="26"/>
      <c r="C92" s="26"/>
      <c r="D92" s="26"/>
      <c r="E92" s="26"/>
      <c r="F92" s="26"/>
      <c r="G92" s="26"/>
      <c r="H92" s="26"/>
      <c r="I92" s="26"/>
    </row>
    <row r="93" spans="1:9" ht="18.75" x14ac:dyDescent="0.3">
      <c r="A93" s="26"/>
      <c r="B93" s="26"/>
      <c r="C93" s="26"/>
      <c r="D93" s="26"/>
      <c r="E93" s="26"/>
      <c r="F93" s="26"/>
      <c r="G93" s="26"/>
      <c r="H93" s="26"/>
      <c r="I93" s="26"/>
    </row>
    <row r="94" spans="1:9" ht="18.75" x14ac:dyDescent="0.3">
      <c r="A94" s="26"/>
      <c r="B94" s="26"/>
      <c r="C94" s="26"/>
      <c r="D94" s="26"/>
      <c r="E94" s="26"/>
      <c r="F94" s="26"/>
      <c r="G94" s="26"/>
      <c r="H94" s="26"/>
      <c r="I94" s="26"/>
    </row>
  </sheetData>
  <pageMargins left="0.51181102362204722" right="0.31496062992125984" top="0.55118110236220474" bottom="0.55118110236220474" header="0.31496062992125984" footer="0.31496062992125984"/>
  <pageSetup paperSize="9" scale="45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workbookViewId="0">
      <selection sqref="A1:L74"/>
    </sheetView>
  </sheetViews>
  <sheetFormatPr defaultColWidth="9.140625" defaultRowHeight="15.75" x14ac:dyDescent="0.25"/>
  <cols>
    <col min="1" max="1" width="6.7109375" style="2" customWidth="1"/>
    <col min="2" max="2" width="36" style="2" customWidth="1"/>
    <col min="3" max="3" width="9.42578125" style="2" customWidth="1"/>
    <col min="4" max="6" width="10.5703125" style="2" customWidth="1"/>
    <col min="7" max="7" width="12.28515625" style="2" customWidth="1"/>
    <col min="8" max="10" width="10.5703125" style="2" customWidth="1"/>
    <col min="11" max="11" width="14.28515625" style="2" customWidth="1"/>
    <col min="12" max="12" width="13.85546875" style="2" customWidth="1"/>
    <col min="13" max="13" width="10.5703125" style="2" customWidth="1"/>
    <col min="14" max="14" width="11.42578125" style="2" customWidth="1"/>
    <col min="15" max="15" width="11.140625" style="2" customWidth="1"/>
    <col min="16" max="16" width="13.7109375" style="2" customWidth="1"/>
    <col min="17" max="16384" width="9.140625" style="2"/>
  </cols>
  <sheetData>
    <row r="1" spans="1:21" ht="19.5" x14ac:dyDescent="0.35">
      <c r="A1" s="2" t="s">
        <v>112</v>
      </c>
      <c r="B1" s="11"/>
      <c r="C1" s="11" t="s">
        <v>116</v>
      </c>
    </row>
    <row r="2" spans="1:21" ht="19.5" x14ac:dyDescent="0.35">
      <c r="B2" s="9" t="s">
        <v>15</v>
      </c>
    </row>
    <row r="3" spans="1:21" x14ac:dyDescent="0.25">
      <c r="A3" s="3"/>
      <c r="B3" s="5" t="s">
        <v>38</v>
      </c>
      <c r="C3" s="7" t="s">
        <v>2</v>
      </c>
      <c r="D3" s="7" t="s">
        <v>41</v>
      </c>
      <c r="E3" s="7" t="s">
        <v>85</v>
      </c>
      <c r="F3" s="7" t="s">
        <v>88</v>
      </c>
      <c r="G3" s="7" t="s">
        <v>89</v>
      </c>
      <c r="H3" s="7" t="s">
        <v>92</v>
      </c>
      <c r="I3" s="7" t="s">
        <v>96</v>
      </c>
      <c r="J3" s="7" t="s">
        <v>97</v>
      </c>
      <c r="K3" s="7" t="s">
        <v>100</v>
      </c>
      <c r="L3" s="7" t="s">
        <v>102</v>
      </c>
      <c r="M3" s="7"/>
      <c r="N3" s="7"/>
      <c r="O3" s="7"/>
      <c r="P3" s="7"/>
    </row>
    <row r="4" spans="1:21" x14ac:dyDescent="0.25">
      <c r="A4" s="3" t="s">
        <v>20</v>
      </c>
      <c r="B4" s="5" t="s">
        <v>16</v>
      </c>
      <c r="C4" s="4" t="s">
        <v>4</v>
      </c>
      <c r="D4" s="4">
        <f>D5+D6+D7+D8+D9+D10+D11</f>
        <v>387822</v>
      </c>
      <c r="E4" s="4">
        <f t="shared" ref="E4:J4" si="0">E5+E6+E7+E8+E9+E10+E11</f>
        <v>492638</v>
      </c>
      <c r="F4" s="4">
        <f t="shared" si="0"/>
        <v>520133</v>
      </c>
      <c r="G4" s="4">
        <f>D4+E4+F4</f>
        <v>1400593</v>
      </c>
      <c r="H4" s="4">
        <f t="shared" si="0"/>
        <v>466841</v>
      </c>
      <c r="I4" s="4">
        <f t="shared" si="0"/>
        <v>500269</v>
      </c>
      <c r="J4" s="4">
        <f t="shared" si="0"/>
        <v>496249</v>
      </c>
      <c r="K4" s="4">
        <f>H4+I4+J4</f>
        <v>1463359</v>
      </c>
      <c r="L4" s="4">
        <f>G4+K4</f>
        <v>2863952</v>
      </c>
      <c r="M4" s="4"/>
      <c r="N4" s="4"/>
      <c r="O4" s="4"/>
      <c r="P4" s="4"/>
      <c r="T4" s="2" t="s">
        <v>39</v>
      </c>
      <c r="U4" s="2">
        <v>696100</v>
      </c>
    </row>
    <row r="5" spans="1:21" x14ac:dyDescent="0.25">
      <c r="A5" s="13" t="s">
        <v>70</v>
      </c>
      <c r="B5" s="3" t="s">
        <v>17</v>
      </c>
      <c r="C5" s="4" t="s">
        <v>4</v>
      </c>
      <c r="D5" s="4">
        <v>171079</v>
      </c>
      <c r="E5" s="4">
        <v>204989</v>
      </c>
      <c r="F5" s="4">
        <v>206468</v>
      </c>
      <c r="G5" s="4">
        <f t="shared" ref="G5:G69" si="1">D5+E5+F5</f>
        <v>582536</v>
      </c>
      <c r="H5" s="4">
        <v>203867</v>
      </c>
      <c r="I5" s="4">
        <v>359932</v>
      </c>
      <c r="J5" s="4">
        <v>378439</v>
      </c>
      <c r="K5" s="4">
        <f t="shared" ref="K5:K69" si="2">H5+I5+J5</f>
        <v>942238</v>
      </c>
      <c r="L5" s="4">
        <f t="shared" ref="L5:L67" si="3">G5+K5</f>
        <v>1524774</v>
      </c>
      <c r="M5" s="4"/>
      <c r="N5" s="4"/>
      <c r="O5" s="4"/>
      <c r="P5" s="4"/>
      <c r="T5" s="2" t="s">
        <v>40</v>
      </c>
      <c r="U5" s="2">
        <v>617251</v>
      </c>
    </row>
    <row r="6" spans="1:21" x14ac:dyDescent="0.25">
      <c r="A6" s="13"/>
      <c r="B6" s="3" t="s">
        <v>74</v>
      </c>
      <c r="C6" s="4"/>
      <c r="D6" s="4">
        <v>38895</v>
      </c>
      <c r="E6" s="4">
        <v>49415</v>
      </c>
      <c r="F6" s="4">
        <v>49356</v>
      </c>
      <c r="G6" s="4">
        <f t="shared" si="1"/>
        <v>137666</v>
      </c>
      <c r="H6" s="4">
        <v>48977</v>
      </c>
      <c r="I6" s="4">
        <v>69113</v>
      </c>
      <c r="J6" s="4">
        <v>33355</v>
      </c>
      <c r="K6" s="4">
        <f t="shared" si="2"/>
        <v>151445</v>
      </c>
      <c r="L6" s="4">
        <f t="shared" si="3"/>
        <v>289111</v>
      </c>
      <c r="M6" s="4"/>
      <c r="N6" s="4"/>
      <c r="O6" s="4"/>
      <c r="P6" s="4"/>
    </row>
    <row r="7" spans="1:21" x14ac:dyDescent="0.25">
      <c r="A7" s="13"/>
      <c r="B7" s="3" t="s">
        <v>75</v>
      </c>
      <c r="C7" s="4"/>
      <c r="D7" s="4">
        <v>135426</v>
      </c>
      <c r="E7" s="4">
        <v>178659</v>
      </c>
      <c r="F7" s="4">
        <v>176741</v>
      </c>
      <c r="G7" s="4">
        <f t="shared" si="1"/>
        <v>490826</v>
      </c>
      <c r="H7" s="4">
        <v>179590</v>
      </c>
      <c r="I7" s="4">
        <v>3389</v>
      </c>
      <c r="J7" s="4">
        <v>20660</v>
      </c>
      <c r="K7" s="4">
        <f t="shared" si="2"/>
        <v>203639</v>
      </c>
      <c r="L7" s="4">
        <f t="shared" si="3"/>
        <v>694465</v>
      </c>
      <c r="M7" s="4"/>
      <c r="N7" s="4"/>
      <c r="O7" s="4"/>
      <c r="P7" s="4"/>
    </row>
    <row r="8" spans="1:21" x14ac:dyDescent="0.25">
      <c r="A8" s="13" t="s">
        <v>71</v>
      </c>
      <c r="B8" s="3" t="s">
        <v>18</v>
      </c>
      <c r="C8" s="4" t="s">
        <v>4</v>
      </c>
      <c r="D8" s="4">
        <v>16470</v>
      </c>
      <c r="E8" s="4">
        <v>16313</v>
      </c>
      <c r="F8" s="4">
        <v>16605</v>
      </c>
      <c r="G8" s="4">
        <f t="shared" si="1"/>
        <v>49388</v>
      </c>
      <c r="H8" s="4">
        <v>16754</v>
      </c>
      <c r="I8" s="4">
        <v>16972</v>
      </c>
      <c r="J8" s="4">
        <v>17245</v>
      </c>
      <c r="K8" s="4">
        <f t="shared" si="2"/>
        <v>50971</v>
      </c>
      <c r="L8" s="4">
        <f t="shared" si="3"/>
        <v>100359</v>
      </c>
      <c r="M8" s="4"/>
      <c r="N8" s="4"/>
      <c r="O8" s="4"/>
      <c r="P8" s="4"/>
      <c r="T8" s="2" t="s">
        <v>36</v>
      </c>
      <c r="U8" s="2">
        <v>78849</v>
      </c>
    </row>
    <row r="9" spans="1:21" x14ac:dyDescent="0.25">
      <c r="A9" s="13" t="s">
        <v>72</v>
      </c>
      <c r="B9" s="3" t="s">
        <v>19</v>
      </c>
      <c r="C9" s="4" t="s">
        <v>4</v>
      </c>
      <c r="D9" s="4">
        <v>8150</v>
      </c>
      <c r="E9" s="4">
        <v>9462</v>
      </c>
      <c r="F9" s="4">
        <v>9427</v>
      </c>
      <c r="G9" s="4">
        <f t="shared" si="1"/>
        <v>27039</v>
      </c>
      <c r="H9" s="4">
        <v>9383</v>
      </c>
      <c r="I9" s="4">
        <v>9104</v>
      </c>
      <c r="J9" s="4">
        <v>9433</v>
      </c>
      <c r="K9" s="4">
        <f t="shared" si="2"/>
        <v>27920</v>
      </c>
      <c r="L9" s="4">
        <f t="shared" si="3"/>
        <v>54959</v>
      </c>
      <c r="M9" s="4"/>
      <c r="N9" s="4"/>
      <c r="O9" s="4"/>
      <c r="P9" s="4"/>
    </row>
    <row r="10" spans="1:21" x14ac:dyDescent="0.25">
      <c r="A10" s="13" t="s">
        <v>73</v>
      </c>
      <c r="B10" s="3" t="s">
        <v>53</v>
      </c>
      <c r="C10" s="4" t="s">
        <v>4</v>
      </c>
      <c r="D10" s="4">
        <v>14488</v>
      </c>
      <c r="E10" s="4">
        <v>30286</v>
      </c>
      <c r="F10" s="4">
        <v>57974</v>
      </c>
      <c r="G10" s="4">
        <f t="shared" si="1"/>
        <v>102748</v>
      </c>
      <c r="H10" s="4">
        <v>7325</v>
      </c>
      <c r="I10" s="4">
        <v>41563</v>
      </c>
      <c r="J10" s="4">
        <v>37117</v>
      </c>
      <c r="K10" s="4">
        <f t="shared" si="2"/>
        <v>86005</v>
      </c>
      <c r="L10" s="4">
        <f t="shared" si="3"/>
        <v>188753</v>
      </c>
      <c r="M10" s="4"/>
      <c r="N10" s="4"/>
      <c r="O10" s="4"/>
      <c r="P10" s="4"/>
    </row>
    <row r="11" spans="1:21" x14ac:dyDescent="0.25">
      <c r="A11" s="13" t="s">
        <v>76</v>
      </c>
      <c r="B11" s="3" t="s">
        <v>77</v>
      </c>
      <c r="C11" s="4"/>
      <c r="D11" s="4">
        <v>3314</v>
      </c>
      <c r="E11" s="4">
        <v>3514</v>
      </c>
      <c r="F11" s="4">
        <v>3562</v>
      </c>
      <c r="G11" s="4">
        <f t="shared" si="1"/>
        <v>10390</v>
      </c>
      <c r="H11" s="4">
        <v>945</v>
      </c>
      <c r="I11" s="4">
        <v>196</v>
      </c>
      <c r="J11" s="4">
        <v>0</v>
      </c>
      <c r="K11" s="4">
        <f t="shared" si="2"/>
        <v>1141</v>
      </c>
      <c r="L11" s="4">
        <f t="shared" si="3"/>
        <v>11531</v>
      </c>
      <c r="M11" s="4"/>
      <c r="N11" s="4"/>
      <c r="O11" s="4"/>
      <c r="P11" s="4"/>
    </row>
    <row r="12" spans="1:21" x14ac:dyDescent="0.25">
      <c r="A12" s="13" t="s">
        <v>21</v>
      </c>
      <c r="B12" s="5" t="s">
        <v>57</v>
      </c>
      <c r="C12" s="4" t="s">
        <v>4</v>
      </c>
      <c r="D12" s="6">
        <f>SUM(D14:D25)-D15-D16+D35+D44+D62+D71</f>
        <v>374583.6</v>
      </c>
      <c r="E12" s="6">
        <f>SUM(E14:E25)-E15-E16+E35+E44+E62+E71</f>
        <v>416630</v>
      </c>
      <c r="F12" s="6">
        <f>SUM(F14:F25)-F15-F16+F35+F44+F62+F71</f>
        <v>457779.44</v>
      </c>
      <c r="G12" s="6">
        <f t="shared" si="1"/>
        <v>1248993.04</v>
      </c>
      <c r="H12" s="6">
        <f>SUM(H14:H25)-H15-H16+H35+H44+H62+H71</f>
        <v>368445</v>
      </c>
      <c r="I12" s="6">
        <f>SUM(I14:I25)-I15-I16+I35+I44+I62+I71</f>
        <v>412764</v>
      </c>
      <c r="J12" s="6">
        <f>SUM(J14:J25)-J15-J16+J35+J44+J62+J71</f>
        <v>432315</v>
      </c>
      <c r="K12" s="6">
        <f t="shared" si="2"/>
        <v>1213524</v>
      </c>
      <c r="L12" s="6">
        <f t="shared" si="3"/>
        <v>2462517.04</v>
      </c>
      <c r="M12" s="6"/>
      <c r="N12" s="6"/>
      <c r="O12" s="6"/>
      <c r="P12" s="6"/>
      <c r="Q12" s="12"/>
    </row>
    <row r="13" spans="1:21" x14ac:dyDescent="0.25">
      <c r="A13" s="13" t="s">
        <v>55</v>
      </c>
      <c r="B13" s="5" t="s">
        <v>54</v>
      </c>
      <c r="C13" s="4"/>
      <c r="D13" s="6">
        <f>SUM(D17:D25)+D14+D35</f>
        <v>326125.59999999998</v>
      </c>
      <c r="E13" s="6">
        <f>SUM(E17:E25)+E14+E35</f>
        <v>352441</v>
      </c>
      <c r="F13" s="6">
        <f>SUM(F17:F25)+F14+F35</f>
        <v>351686.44</v>
      </c>
      <c r="G13" s="6">
        <f t="shared" si="1"/>
        <v>1030253.04</v>
      </c>
      <c r="H13" s="6">
        <f>SUM(H17:H25)+H14+H35-H70</f>
        <v>331710</v>
      </c>
      <c r="I13" s="6">
        <f>SUM(I17:I25)+I14+I35-I70</f>
        <v>337727</v>
      </c>
      <c r="J13" s="6">
        <f>SUM(J17:J25)+J14+J35-J70</f>
        <v>363695</v>
      </c>
      <c r="K13" s="6">
        <f t="shared" si="2"/>
        <v>1033132</v>
      </c>
      <c r="L13" s="6">
        <f t="shared" si="3"/>
        <v>2063385.04</v>
      </c>
      <c r="M13" s="6"/>
      <c r="N13" s="6"/>
      <c r="O13" s="6"/>
      <c r="P13" s="6"/>
      <c r="Q13" s="12"/>
    </row>
    <row r="14" spans="1:21" x14ac:dyDescent="0.25">
      <c r="A14" s="13" t="s">
        <v>59</v>
      </c>
      <c r="B14" s="3" t="s">
        <v>22</v>
      </c>
      <c r="C14" s="4" t="s">
        <v>4</v>
      </c>
      <c r="D14" s="4">
        <f>D15+D16</f>
        <v>136210</v>
      </c>
      <c r="E14" s="4">
        <f t="shared" ref="E14:F14" si="4">E15+E16</f>
        <v>140050</v>
      </c>
      <c r="F14" s="4">
        <f t="shared" si="4"/>
        <v>139014</v>
      </c>
      <c r="G14" s="4">
        <f t="shared" si="1"/>
        <v>415274</v>
      </c>
      <c r="H14" s="6">
        <f t="shared" ref="H14:J14" si="5">H15+H16</f>
        <v>138947</v>
      </c>
      <c r="I14" s="6">
        <f t="shared" si="5"/>
        <v>130931</v>
      </c>
      <c r="J14" s="6">
        <f t="shared" si="5"/>
        <v>136996</v>
      </c>
      <c r="K14" s="6">
        <f t="shared" si="2"/>
        <v>406874</v>
      </c>
      <c r="L14" s="6">
        <f t="shared" si="3"/>
        <v>822148</v>
      </c>
      <c r="M14" s="6"/>
      <c r="N14" s="6"/>
      <c r="O14" s="6"/>
      <c r="P14" s="6"/>
    </row>
    <row r="15" spans="1:21" x14ac:dyDescent="0.25">
      <c r="A15" s="13"/>
      <c r="B15" s="3" t="s">
        <v>45</v>
      </c>
      <c r="C15" s="4" t="s">
        <v>4</v>
      </c>
      <c r="D15" s="4">
        <v>85079</v>
      </c>
      <c r="E15" s="4">
        <v>94739</v>
      </c>
      <c r="F15" s="4">
        <v>94191</v>
      </c>
      <c r="G15" s="4">
        <f t="shared" si="1"/>
        <v>274009</v>
      </c>
      <c r="H15" s="4">
        <v>91933</v>
      </c>
      <c r="I15" s="4">
        <v>83768</v>
      </c>
      <c r="J15" s="4">
        <v>89227</v>
      </c>
      <c r="K15" s="4">
        <f t="shared" si="2"/>
        <v>264928</v>
      </c>
      <c r="L15" s="4">
        <f t="shared" si="3"/>
        <v>538937</v>
      </c>
      <c r="M15" s="4"/>
      <c r="N15" s="4"/>
      <c r="O15" s="4"/>
      <c r="P15" s="6"/>
    </row>
    <row r="16" spans="1:21" x14ac:dyDescent="0.25">
      <c r="A16" s="13"/>
      <c r="B16" s="3" t="s">
        <v>46</v>
      </c>
      <c r="C16" s="4" t="s">
        <v>4</v>
      </c>
      <c r="D16" s="4">
        <v>51131</v>
      </c>
      <c r="E16" s="4">
        <v>45311</v>
      </c>
      <c r="F16" s="4">
        <v>44823</v>
      </c>
      <c r="G16" s="4">
        <f t="shared" si="1"/>
        <v>141265</v>
      </c>
      <c r="H16" s="6">
        <v>47014</v>
      </c>
      <c r="I16" s="6">
        <v>47163</v>
      </c>
      <c r="J16" s="6">
        <v>47769</v>
      </c>
      <c r="K16" s="6">
        <f t="shared" si="2"/>
        <v>141946</v>
      </c>
      <c r="L16" s="6">
        <f t="shared" si="3"/>
        <v>283211</v>
      </c>
      <c r="M16" s="6"/>
      <c r="N16" s="6"/>
      <c r="O16" s="6"/>
      <c r="P16" s="6"/>
    </row>
    <row r="17" spans="1:16" x14ac:dyDescent="0.25">
      <c r="A17" s="13" t="s">
        <v>60</v>
      </c>
      <c r="B17" s="3" t="s">
        <v>29</v>
      </c>
      <c r="C17" s="4" t="s">
        <v>4</v>
      </c>
      <c r="D17" s="6">
        <v>29818</v>
      </c>
      <c r="E17" s="6">
        <v>30574</v>
      </c>
      <c r="F17" s="6">
        <v>30448</v>
      </c>
      <c r="G17" s="6">
        <f t="shared" si="1"/>
        <v>90840</v>
      </c>
      <c r="H17" s="6">
        <v>30956</v>
      </c>
      <c r="I17" s="6">
        <v>28808</v>
      </c>
      <c r="J17" s="6">
        <v>30077</v>
      </c>
      <c r="K17" s="6">
        <f t="shared" si="2"/>
        <v>89841</v>
      </c>
      <c r="L17" s="6">
        <f t="shared" si="3"/>
        <v>180681</v>
      </c>
      <c r="M17" s="6"/>
      <c r="N17" s="6"/>
      <c r="O17" s="6"/>
      <c r="P17" s="6"/>
    </row>
    <row r="18" spans="1:16" x14ac:dyDescent="0.25">
      <c r="A18" s="13" t="s">
        <v>61</v>
      </c>
      <c r="B18" s="3" t="s">
        <v>47</v>
      </c>
      <c r="C18" s="4" t="s">
        <v>4</v>
      </c>
      <c r="D18" s="6">
        <v>11572</v>
      </c>
      <c r="E18" s="6">
        <v>11744</v>
      </c>
      <c r="F18" s="6">
        <v>12253</v>
      </c>
      <c r="G18" s="6">
        <f t="shared" si="1"/>
        <v>35569</v>
      </c>
      <c r="H18" s="6">
        <v>11170</v>
      </c>
      <c r="I18" s="6">
        <v>11301</v>
      </c>
      <c r="J18" s="6">
        <v>11397</v>
      </c>
      <c r="K18" s="6">
        <f t="shared" si="2"/>
        <v>33868</v>
      </c>
      <c r="L18" s="6">
        <f t="shared" si="3"/>
        <v>69437</v>
      </c>
      <c r="M18" s="6"/>
      <c r="N18" s="6"/>
      <c r="O18" s="6"/>
      <c r="P18" s="6"/>
    </row>
    <row r="19" spans="1:16" x14ac:dyDescent="0.25">
      <c r="A19" s="13" t="s">
        <v>62</v>
      </c>
      <c r="B19" s="3" t="s">
        <v>9</v>
      </c>
      <c r="C19" s="4" t="s">
        <v>4</v>
      </c>
      <c r="D19" s="4">
        <v>3803</v>
      </c>
      <c r="E19" s="4">
        <v>3803</v>
      </c>
      <c r="F19" s="4">
        <v>6203</v>
      </c>
      <c r="G19" s="4">
        <f t="shared" si="1"/>
        <v>13809</v>
      </c>
      <c r="H19" s="4">
        <v>4642</v>
      </c>
      <c r="I19" s="4">
        <v>4642</v>
      </c>
      <c r="J19" s="4">
        <v>4642</v>
      </c>
      <c r="K19" s="4">
        <f t="shared" si="2"/>
        <v>13926</v>
      </c>
      <c r="L19" s="4">
        <f t="shared" si="3"/>
        <v>27735</v>
      </c>
      <c r="M19" s="4"/>
      <c r="N19" s="4"/>
      <c r="O19" s="4"/>
      <c r="P19" s="6"/>
    </row>
    <row r="20" spans="1:16" x14ac:dyDescent="0.25">
      <c r="A20" s="13" t="s">
        <v>63</v>
      </c>
      <c r="B20" s="3" t="s">
        <v>23</v>
      </c>
      <c r="C20" s="4" t="s">
        <v>4</v>
      </c>
      <c r="D20" s="4">
        <v>47678</v>
      </c>
      <c r="E20" s="4">
        <v>54312</v>
      </c>
      <c r="F20" s="4">
        <v>45079</v>
      </c>
      <c r="G20" s="4">
        <f t="shared" si="1"/>
        <v>147069</v>
      </c>
      <c r="H20" s="4">
        <v>42097</v>
      </c>
      <c r="I20" s="4">
        <v>41662</v>
      </c>
      <c r="J20" s="4">
        <v>27236</v>
      </c>
      <c r="K20" s="4">
        <f t="shared" si="2"/>
        <v>110995</v>
      </c>
      <c r="L20" s="4">
        <f t="shared" si="3"/>
        <v>258064</v>
      </c>
      <c r="M20" s="4"/>
      <c r="N20" s="4"/>
      <c r="O20" s="4"/>
      <c r="P20" s="6"/>
    </row>
    <row r="21" spans="1:16" x14ac:dyDescent="0.25">
      <c r="A21" s="13" t="s">
        <v>64</v>
      </c>
      <c r="B21" s="3" t="s">
        <v>24</v>
      </c>
      <c r="C21" s="4" t="s">
        <v>4</v>
      </c>
      <c r="D21" s="4">
        <v>5976</v>
      </c>
      <c r="E21" s="4">
        <v>5127</v>
      </c>
      <c r="F21" s="4">
        <v>6912</v>
      </c>
      <c r="G21" s="4">
        <f t="shared" si="1"/>
        <v>18015</v>
      </c>
      <c r="H21" s="4">
        <v>8842</v>
      </c>
      <c r="I21" s="4">
        <v>13604</v>
      </c>
      <c r="J21" s="4">
        <v>19584</v>
      </c>
      <c r="K21" s="4">
        <f t="shared" si="2"/>
        <v>42030</v>
      </c>
      <c r="L21" s="4">
        <f t="shared" si="3"/>
        <v>60045</v>
      </c>
      <c r="M21" s="4"/>
      <c r="N21" s="4"/>
      <c r="O21" s="4"/>
      <c r="P21" s="6"/>
    </row>
    <row r="22" spans="1:16" x14ac:dyDescent="0.25">
      <c r="A22" s="13" t="s">
        <v>65</v>
      </c>
      <c r="B22" s="3" t="s">
        <v>25</v>
      </c>
      <c r="C22" s="4" t="s">
        <v>4</v>
      </c>
      <c r="D22" s="4">
        <v>13639</v>
      </c>
      <c r="E22" s="4">
        <v>15203</v>
      </c>
      <c r="F22" s="4">
        <v>12101</v>
      </c>
      <c r="G22" s="4">
        <f t="shared" si="1"/>
        <v>40943</v>
      </c>
      <c r="H22" s="4">
        <v>8104</v>
      </c>
      <c r="I22" s="4">
        <v>19588</v>
      </c>
      <c r="J22" s="4">
        <v>39282</v>
      </c>
      <c r="K22" s="4">
        <f t="shared" si="2"/>
        <v>66974</v>
      </c>
      <c r="L22" s="4">
        <f t="shared" si="3"/>
        <v>107917</v>
      </c>
      <c r="M22" s="4"/>
      <c r="N22" s="4"/>
      <c r="O22" s="4"/>
      <c r="P22" s="6"/>
    </row>
    <row r="23" spans="1:16" x14ac:dyDescent="0.25">
      <c r="A23" s="13" t="s">
        <v>66</v>
      </c>
      <c r="B23" s="3" t="s">
        <v>80</v>
      </c>
      <c r="C23" s="4"/>
      <c r="D23" s="4">
        <v>1279</v>
      </c>
      <c r="E23" s="4">
        <v>2103</v>
      </c>
      <c r="F23" s="4">
        <v>6817</v>
      </c>
      <c r="G23" s="4">
        <f t="shared" si="1"/>
        <v>10199</v>
      </c>
      <c r="H23" s="4">
        <v>1016</v>
      </c>
      <c r="I23" s="4">
        <v>794</v>
      </c>
      <c r="J23" s="4">
        <v>7576</v>
      </c>
      <c r="K23" s="4">
        <f t="shared" si="2"/>
        <v>9386</v>
      </c>
      <c r="L23" s="4">
        <f t="shared" si="3"/>
        <v>19585</v>
      </c>
      <c r="M23" s="4"/>
      <c r="N23" s="4"/>
      <c r="O23" s="4"/>
      <c r="P23" s="6"/>
    </row>
    <row r="24" spans="1:16" x14ac:dyDescent="0.25">
      <c r="A24" s="13" t="s">
        <v>67</v>
      </c>
      <c r="B24" s="3" t="s">
        <v>6</v>
      </c>
      <c r="C24" s="4" t="s">
        <v>4</v>
      </c>
      <c r="D24" s="4">
        <v>47097</v>
      </c>
      <c r="E24" s="4">
        <v>58605</v>
      </c>
      <c r="F24" s="4">
        <v>58604</v>
      </c>
      <c r="G24" s="4">
        <f t="shared" si="1"/>
        <v>164306</v>
      </c>
      <c r="H24" s="4">
        <v>58605</v>
      </c>
      <c r="I24" s="4">
        <v>58605</v>
      </c>
      <c r="J24" s="4">
        <v>58605</v>
      </c>
      <c r="K24" s="4">
        <f t="shared" si="2"/>
        <v>175815</v>
      </c>
      <c r="L24" s="4">
        <f t="shared" si="3"/>
        <v>340121</v>
      </c>
      <c r="M24" s="4"/>
      <c r="N24" s="4"/>
      <c r="O24" s="4"/>
      <c r="P24" s="6"/>
    </row>
    <row r="25" spans="1:16" x14ac:dyDescent="0.25">
      <c r="A25" s="13" t="s">
        <v>68</v>
      </c>
      <c r="B25" s="3" t="s">
        <v>26</v>
      </c>
      <c r="C25" s="4" t="s">
        <v>4</v>
      </c>
      <c r="D25" s="4">
        <f>SUM(D26:D32)</f>
        <v>3533</v>
      </c>
      <c r="E25" s="4">
        <f>SUM(E26:E32)</f>
        <v>3176</v>
      </c>
      <c r="F25" s="4">
        <f>SUM(F26:F32)</f>
        <v>5515</v>
      </c>
      <c r="G25" s="4">
        <f t="shared" si="1"/>
        <v>12224</v>
      </c>
      <c r="H25" s="4">
        <f>SUM(H26:H32)</f>
        <v>1543</v>
      </c>
      <c r="I25" s="4">
        <f>SUM(I26:I34)</f>
        <v>4715</v>
      </c>
      <c r="J25" s="4">
        <f>SUM(J26:J32)</f>
        <v>3823</v>
      </c>
      <c r="K25" s="4">
        <f t="shared" si="2"/>
        <v>10081</v>
      </c>
      <c r="L25" s="4">
        <f t="shared" si="3"/>
        <v>22305</v>
      </c>
      <c r="M25" s="4"/>
      <c r="N25" s="4"/>
      <c r="O25" s="4"/>
      <c r="P25" s="6"/>
    </row>
    <row r="26" spans="1:16" x14ac:dyDescent="0.25">
      <c r="A26" s="13"/>
      <c r="B26" s="8" t="s">
        <v>98</v>
      </c>
      <c r="C26" s="4" t="s">
        <v>4</v>
      </c>
      <c r="D26" s="4">
        <v>0</v>
      </c>
      <c r="E26" s="4">
        <v>1438</v>
      </c>
      <c r="F26" s="4"/>
      <c r="G26" s="4">
        <f t="shared" si="1"/>
        <v>1438</v>
      </c>
      <c r="H26" s="4"/>
      <c r="I26" s="4"/>
      <c r="J26" s="4">
        <v>1267</v>
      </c>
      <c r="K26" s="4">
        <f t="shared" si="2"/>
        <v>1267</v>
      </c>
      <c r="L26" s="4">
        <f t="shared" si="3"/>
        <v>2705</v>
      </c>
      <c r="M26" s="4"/>
      <c r="N26" s="4"/>
      <c r="O26" s="4"/>
      <c r="P26" s="6"/>
    </row>
    <row r="27" spans="1:16" x14ac:dyDescent="0.25">
      <c r="A27" s="13"/>
      <c r="B27" s="8" t="s">
        <v>48</v>
      </c>
      <c r="C27" s="4" t="s">
        <v>4</v>
      </c>
      <c r="D27" s="4">
        <v>1450</v>
      </c>
      <c r="E27" s="4">
        <v>0</v>
      </c>
      <c r="F27" s="4"/>
      <c r="G27" s="4">
        <f t="shared" si="1"/>
        <v>1450</v>
      </c>
      <c r="H27" s="4"/>
      <c r="I27" s="4"/>
      <c r="J27" s="4">
        <v>615</v>
      </c>
      <c r="K27" s="4">
        <f t="shared" si="2"/>
        <v>615</v>
      </c>
      <c r="L27" s="4">
        <f t="shared" si="3"/>
        <v>2065</v>
      </c>
      <c r="M27" s="4"/>
      <c r="N27" s="4"/>
      <c r="O27" s="4"/>
      <c r="P27" s="6"/>
    </row>
    <row r="28" spans="1:16" x14ac:dyDescent="0.25">
      <c r="A28" s="13"/>
      <c r="B28" s="8" t="s">
        <v>91</v>
      </c>
      <c r="C28" s="4" t="s">
        <v>4</v>
      </c>
      <c r="D28" s="4">
        <v>178</v>
      </c>
      <c r="E28" s="4">
        <v>0</v>
      </c>
      <c r="F28" s="4">
        <v>3600</v>
      </c>
      <c r="G28" s="4">
        <f t="shared" si="1"/>
        <v>3778</v>
      </c>
      <c r="H28" s="4"/>
      <c r="I28" s="4"/>
      <c r="J28" s="4"/>
      <c r="K28" s="4">
        <f t="shared" si="2"/>
        <v>0</v>
      </c>
      <c r="L28" s="4">
        <f t="shared" si="3"/>
        <v>3778</v>
      </c>
      <c r="M28" s="4"/>
      <c r="N28" s="4"/>
      <c r="O28" s="4"/>
      <c r="P28" s="6"/>
    </row>
    <row r="29" spans="1:16" x14ac:dyDescent="0.25">
      <c r="A29" s="13"/>
      <c r="B29" s="8" t="s">
        <v>78</v>
      </c>
      <c r="C29" s="4" t="s">
        <v>4</v>
      </c>
      <c r="D29" s="4">
        <v>142</v>
      </c>
      <c r="E29" s="4">
        <v>165</v>
      </c>
      <c r="F29" s="4">
        <v>67</v>
      </c>
      <c r="G29" s="4">
        <f t="shared" si="1"/>
        <v>374</v>
      </c>
      <c r="H29" s="4">
        <v>30</v>
      </c>
      <c r="I29" s="4">
        <v>60</v>
      </c>
      <c r="J29" s="4">
        <v>98</v>
      </c>
      <c r="K29" s="4">
        <f t="shared" si="2"/>
        <v>188</v>
      </c>
      <c r="L29" s="4">
        <f t="shared" si="3"/>
        <v>562</v>
      </c>
      <c r="M29" s="4"/>
      <c r="N29" s="4"/>
      <c r="O29" s="4"/>
      <c r="P29" s="6"/>
    </row>
    <row r="30" spans="1:16" x14ac:dyDescent="0.25">
      <c r="A30" s="13"/>
      <c r="B30" s="8" t="s">
        <v>49</v>
      </c>
      <c r="C30" s="4" t="s">
        <v>4</v>
      </c>
      <c r="D30" s="4">
        <v>1520</v>
      </c>
      <c r="E30" s="4">
        <v>1330</v>
      </c>
      <c r="F30" s="4">
        <v>1605</v>
      </c>
      <c r="G30" s="4">
        <f t="shared" si="1"/>
        <v>4455</v>
      </c>
      <c r="H30" s="4">
        <v>1270</v>
      </c>
      <c r="I30" s="4">
        <v>1620</v>
      </c>
      <c r="J30" s="4">
        <v>1600</v>
      </c>
      <c r="K30" s="4">
        <f t="shared" si="2"/>
        <v>4490</v>
      </c>
      <c r="L30" s="4">
        <f t="shared" si="3"/>
        <v>8945</v>
      </c>
      <c r="M30" s="4"/>
      <c r="N30" s="4"/>
      <c r="O30" s="4"/>
      <c r="P30" s="6"/>
    </row>
    <row r="31" spans="1:16" x14ac:dyDescent="0.25">
      <c r="A31" s="13"/>
      <c r="B31" s="8" t="s">
        <v>79</v>
      </c>
      <c r="C31" s="4" t="s">
        <v>4</v>
      </c>
      <c r="D31" s="4">
        <v>97</v>
      </c>
      <c r="E31" s="4">
        <v>97</v>
      </c>
      <c r="F31" s="4">
        <v>97</v>
      </c>
      <c r="G31" s="4">
        <f t="shared" si="1"/>
        <v>291</v>
      </c>
      <c r="H31" s="4">
        <v>97</v>
      </c>
      <c r="I31" s="4">
        <v>97</v>
      </c>
      <c r="J31" s="4">
        <v>97</v>
      </c>
      <c r="K31" s="4">
        <f t="shared" si="2"/>
        <v>291</v>
      </c>
      <c r="L31" s="4">
        <f t="shared" si="3"/>
        <v>582</v>
      </c>
      <c r="M31" s="4"/>
      <c r="N31" s="4"/>
      <c r="O31" s="4"/>
      <c r="P31" s="6"/>
    </row>
    <row r="32" spans="1:16" x14ac:dyDescent="0.25">
      <c r="A32" s="13"/>
      <c r="B32" s="8" t="s">
        <v>52</v>
      </c>
      <c r="C32" s="4" t="s">
        <v>4</v>
      </c>
      <c r="D32" s="4">
        <v>146</v>
      </c>
      <c r="E32" s="4">
        <v>146</v>
      </c>
      <c r="F32" s="4">
        <v>146</v>
      </c>
      <c r="G32" s="4">
        <f t="shared" si="1"/>
        <v>438</v>
      </c>
      <c r="H32" s="4">
        <v>146</v>
      </c>
      <c r="I32" s="4">
        <v>146</v>
      </c>
      <c r="J32" s="4">
        <v>146</v>
      </c>
      <c r="K32" s="4">
        <f t="shared" si="2"/>
        <v>438</v>
      </c>
      <c r="L32" s="4">
        <f t="shared" si="3"/>
        <v>876</v>
      </c>
      <c r="M32" s="4"/>
      <c r="N32" s="4"/>
      <c r="O32" s="4"/>
      <c r="P32" s="6"/>
    </row>
    <row r="33" spans="1:17" x14ac:dyDescent="0.25">
      <c r="A33" s="13"/>
      <c r="B33" s="8" t="s">
        <v>93</v>
      </c>
      <c r="C33" s="4" t="s">
        <v>4</v>
      </c>
      <c r="D33" s="4"/>
      <c r="E33" s="4"/>
      <c r="F33" s="4"/>
      <c r="G33" s="4"/>
      <c r="H33" s="4"/>
      <c r="I33" s="4">
        <v>1743</v>
      </c>
      <c r="J33" s="4"/>
      <c r="K33" s="4">
        <f t="shared" si="2"/>
        <v>1743</v>
      </c>
      <c r="L33" s="4">
        <f t="shared" si="3"/>
        <v>1743</v>
      </c>
      <c r="M33" s="4"/>
      <c r="N33" s="4"/>
      <c r="O33" s="4"/>
      <c r="P33" s="6"/>
    </row>
    <row r="34" spans="1:17" x14ac:dyDescent="0.25">
      <c r="A34" s="13"/>
      <c r="B34" s="8" t="s">
        <v>94</v>
      </c>
      <c r="C34" s="4" t="s">
        <v>4</v>
      </c>
      <c r="D34" s="4"/>
      <c r="E34" s="4"/>
      <c r="F34" s="4"/>
      <c r="G34" s="4"/>
      <c r="H34" s="4"/>
      <c r="I34" s="4">
        <v>1049</v>
      </c>
      <c r="J34" s="4"/>
      <c r="K34" s="4">
        <f t="shared" si="2"/>
        <v>1049</v>
      </c>
      <c r="L34" s="4">
        <f t="shared" si="3"/>
        <v>1049</v>
      </c>
      <c r="M34" s="4"/>
      <c r="N34" s="4"/>
      <c r="O34" s="4"/>
      <c r="P34" s="6"/>
    </row>
    <row r="35" spans="1:17" x14ac:dyDescent="0.25">
      <c r="A35" s="13" t="s">
        <v>69</v>
      </c>
      <c r="B35" s="5" t="s">
        <v>31</v>
      </c>
      <c r="C35" s="4" t="s">
        <v>4</v>
      </c>
      <c r="D35" s="6">
        <f>D36+D39+D40+D41+D42+D43</f>
        <v>25520.6</v>
      </c>
      <c r="E35" s="6">
        <f>E36+E39+E40+E41+E42+E43</f>
        <v>27744</v>
      </c>
      <c r="F35" s="6">
        <f>F36+F39+F40+F41+F42+F43</f>
        <v>28740.44</v>
      </c>
      <c r="G35" s="6">
        <f t="shared" si="1"/>
        <v>82005.039999999994</v>
      </c>
      <c r="H35" s="6">
        <f t="shared" ref="H35:J35" si="6">H36+H39+H40+H41+H42+H43</f>
        <v>25788</v>
      </c>
      <c r="I35" s="6">
        <f t="shared" si="6"/>
        <v>23077</v>
      </c>
      <c r="J35" s="6">
        <f t="shared" si="6"/>
        <v>24477</v>
      </c>
      <c r="K35" s="6">
        <f t="shared" si="2"/>
        <v>73342</v>
      </c>
      <c r="L35" s="6">
        <f t="shared" si="3"/>
        <v>155347.03999999998</v>
      </c>
      <c r="M35" s="6"/>
      <c r="N35" s="6"/>
      <c r="O35" s="6"/>
      <c r="P35" s="6"/>
      <c r="Q35" s="12"/>
    </row>
    <row r="36" spans="1:17" x14ac:dyDescent="0.25">
      <c r="A36" s="13"/>
      <c r="B36" s="3" t="s">
        <v>28</v>
      </c>
      <c r="C36" s="4" t="s">
        <v>4</v>
      </c>
      <c r="D36" s="6">
        <f>D37+D38</f>
        <v>19830</v>
      </c>
      <c r="E36" s="6">
        <f>E37+E38</f>
        <v>19274</v>
      </c>
      <c r="F36" s="6">
        <f>F37+F38</f>
        <v>19552</v>
      </c>
      <c r="G36" s="6">
        <f t="shared" si="1"/>
        <v>58656</v>
      </c>
      <c r="H36" s="6">
        <f t="shared" ref="H36:J36" si="7">H37+H38</f>
        <v>19552</v>
      </c>
      <c r="I36" s="6">
        <f t="shared" si="7"/>
        <v>17518</v>
      </c>
      <c r="J36" s="6">
        <f t="shared" si="7"/>
        <v>18001</v>
      </c>
      <c r="K36" s="6">
        <f t="shared" si="2"/>
        <v>55071</v>
      </c>
      <c r="L36" s="6">
        <f t="shared" si="3"/>
        <v>113727</v>
      </c>
      <c r="M36" s="6"/>
      <c r="N36" s="6"/>
      <c r="O36" s="6"/>
      <c r="P36" s="6"/>
    </row>
    <row r="37" spans="1:17" x14ac:dyDescent="0.25">
      <c r="A37" s="13"/>
      <c r="B37" s="3" t="s">
        <v>45</v>
      </c>
      <c r="C37" s="4" t="s">
        <v>4</v>
      </c>
      <c r="D37" s="6">
        <v>17740</v>
      </c>
      <c r="E37" s="6">
        <v>16892</v>
      </c>
      <c r="F37" s="6">
        <v>15360</v>
      </c>
      <c r="G37" s="6">
        <f t="shared" si="1"/>
        <v>49992</v>
      </c>
      <c r="H37" s="6">
        <v>15360</v>
      </c>
      <c r="I37" s="6">
        <v>14732</v>
      </c>
      <c r="J37" s="6">
        <v>15109</v>
      </c>
      <c r="K37" s="6">
        <f t="shared" si="2"/>
        <v>45201</v>
      </c>
      <c r="L37" s="6">
        <f t="shared" si="3"/>
        <v>95193</v>
      </c>
      <c r="M37" s="6"/>
      <c r="N37" s="6"/>
      <c r="O37" s="6"/>
      <c r="P37" s="6"/>
    </row>
    <row r="38" spans="1:17" x14ac:dyDescent="0.25">
      <c r="A38" s="13"/>
      <c r="B38" s="3" t="s">
        <v>50</v>
      </c>
      <c r="C38" s="4" t="s">
        <v>4</v>
      </c>
      <c r="D38" s="6">
        <v>2090</v>
      </c>
      <c r="E38" s="6">
        <v>2382</v>
      </c>
      <c r="F38" s="6">
        <v>4192</v>
      </c>
      <c r="G38" s="6">
        <f t="shared" si="1"/>
        <v>8664</v>
      </c>
      <c r="H38" s="6">
        <v>4192</v>
      </c>
      <c r="I38" s="6">
        <v>2786</v>
      </c>
      <c r="J38" s="6">
        <v>2892</v>
      </c>
      <c r="K38" s="6">
        <f t="shared" si="2"/>
        <v>9870</v>
      </c>
      <c r="L38" s="6">
        <f t="shared" si="3"/>
        <v>18534</v>
      </c>
      <c r="M38" s="6"/>
      <c r="N38" s="6"/>
      <c r="O38" s="6"/>
      <c r="P38" s="6"/>
    </row>
    <row r="39" spans="1:17" x14ac:dyDescent="0.25">
      <c r="A39" s="13"/>
      <c r="B39" s="3" t="s">
        <v>29</v>
      </c>
      <c r="C39" s="4" t="s">
        <v>4</v>
      </c>
      <c r="D39" s="6">
        <f>D36*0.22</f>
        <v>4362.6000000000004</v>
      </c>
      <c r="E39" s="6">
        <v>4240</v>
      </c>
      <c r="F39" s="6">
        <v>4301.4399999999996</v>
      </c>
      <c r="G39" s="6">
        <f t="shared" si="1"/>
        <v>12904.04</v>
      </c>
      <c r="H39" s="6">
        <v>4302</v>
      </c>
      <c r="I39" s="6">
        <v>3854</v>
      </c>
      <c r="J39" s="6">
        <v>3960</v>
      </c>
      <c r="K39" s="6">
        <f t="shared" si="2"/>
        <v>12116</v>
      </c>
      <c r="L39" s="6">
        <f t="shared" si="3"/>
        <v>25020.04</v>
      </c>
      <c r="M39" s="6"/>
      <c r="N39" s="6"/>
      <c r="O39" s="6"/>
      <c r="P39" s="6"/>
    </row>
    <row r="40" spans="1:17" x14ac:dyDescent="0.25">
      <c r="A40" s="13"/>
      <c r="B40" s="3" t="s">
        <v>47</v>
      </c>
      <c r="C40" s="4" t="s">
        <v>4</v>
      </c>
      <c r="D40" s="6">
        <v>1328</v>
      </c>
      <c r="E40" s="6">
        <v>1565</v>
      </c>
      <c r="F40" s="6">
        <v>1669</v>
      </c>
      <c r="G40" s="6">
        <f t="shared" si="1"/>
        <v>4562</v>
      </c>
      <c r="H40" s="6">
        <v>1623</v>
      </c>
      <c r="I40" s="6">
        <v>1455</v>
      </c>
      <c r="J40" s="6">
        <v>1512</v>
      </c>
      <c r="K40" s="6">
        <f t="shared" si="2"/>
        <v>4590</v>
      </c>
      <c r="L40" s="6">
        <f t="shared" si="3"/>
        <v>9152</v>
      </c>
      <c r="M40" s="6"/>
      <c r="N40" s="6"/>
      <c r="O40" s="6"/>
      <c r="P40" s="6"/>
    </row>
    <row r="41" spans="1:17" x14ac:dyDescent="0.25">
      <c r="A41" s="13"/>
      <c r="B41" s="3" t="s">
        <v>33</v>
      </c>
      <c r="C41" s="4" t="s">
        <v>4</v>
      </c>
      <c r="D41" s="6">
        <v>0</v>
      </c>
      <c r="E41" s="6">
        <v>240</v>
      </c>
      <c r="F41" s="6">
        <v>730</v>
      </c>
      <c r="G41" s="6">
        <f t="shared" si="1"/>
        <v>970</v>
      </c>
      <c r="H41" s="6">
        <v>311</v>
      </c>
      <c r="I41" s="6">
        <v>68</v>
      </c>
      <c r="J41" s="6">
        <v>68</v>
      </c>
      <c r="K41" s="6">
        <f t="shared" si="2"/>
        <v>447</v>
      </c>
      <c r="L41" s="6">
        <f t="shared" si="3"/>
        <v>1417</v>
      </c>
      <c r="M41" s="6"/>
      <c r="N41" s="6"/>
      <c r="O41" s="6"/>
      <c r="P41" s="6"/>
    </row>
    <row r="42" spans="1:17" x14ac:dyDescent="0.25">
      <c r="A42" s="13"/>
      <c r="B42" s="3" t="s">
        <v>87</v>
      </c>
      <c r="C42" s="4" t="s">
        <v>4</v>
      </c>
      <c r="D42" s="6">
        <v>0</v>
      </c>
      <c r="E42" s="14">
        <v>2425</v>
      </c>
      <c r="F42" s="6">
        <v>2488</v>
      </c>
      <c r="G42" s="6">
        <f t="shared" si="1"/>
        <v>4913</v>
      </c>
      <c r="H42" s="6">
        <v>0</v>
      </c>
      <c r="I42" s="6">
        <v>0</v>
      </c>
      <c r="J42" s="6">
        <v>936</v>
      </c>
      <c r="K42" s="6">
        <f t="shared" si="2"/>
        <v>936</v>
      </c>
      <c r="L42" s="6">
        <f t="shared" si="3"/>
        <v>5849</v>
      </c>
      <c r="M42" s="6"/>
      <c r="N42" s="6"/>
      <c r="O42" s="6"/>
      <c r="P42" s="6"/>
    </row>
    <row r="43" spans="1:17" x14ac:dyDescent="0.25">
      <c r="A43" s="3"/>
      <c r="B43" s="3" t="s">
        <v>95</v>
      </c>
      <c r="C43" s="4"/>
      <c r="D43" s="4"/>
      <c r="E43" s="4"/>
      <c r="F43" s="4"/>
      <c r="G43" s="4">
        <f t="shared" si="1"/>
        <v>0</v>
      </c>
      <c r="H43" s="4"/>
      <c r="I43" s="4">
        <v>182</v>
      </c>
      <c r="J43" s="4"/>
      <c r="K43" s="4">
        <f t="shared" si="2"/>
        <v>182</v>
      </c>
      <c r="L43" s="4">
        <f t="shared" si="3"/>
        <v>182</v>
      </c>
      <c r="M43" s="4"/>
      <c r="N43" s="4"/>
      <c r="O43" s="4"/>
      <c r="P43" s="4"/>
    </row>
    <row r="44" spans="1:17" x14ac:dyDescent="0.25">
      <c r="A44" s="13" t="s">
        <v>56</v>
      </c>
      <c r="B44" s="5" t="s">
        <v>30</v>
      </c>
      <c r="C44" s="4" t="s">
        <v>4</v>
      </c>
      <c r="D44" s="6">
        <f>SUM(D45:D61)-D46-D47</f>
        <v>33259</v>
      </c>
      <c r="E44" s="6">
        <f>SUM(E45:E61)-E46-E47</f>
        <v>26070</v>
      </c>
      <c r="F44" s="6">
        <f>SUM(F45:F61)-F46-F47</f>
        <v>38120</v>
      </c>
      <c r="G44" s="6">
        <f t="shared" si="1"/>
        <v>97449</v>
      </c>
      <c r="H44" s="6">
        <f>SUM(H45:H61)-H46-H47</f>
        <v>28935</v>
      </c>
      <c r="I44" s="6">
        <f>SUM(I45:I61)-I46-I47</f>
        <v>31358</v>
      </c>
      <c r="J44" s="6">
        <f>SUM(J45:J61)-J46-J47</f>
        <v>39533</v>
      </c>
      <c r="K44" s="6">
        <f t="shared" si="2"/>
        <v>99826</v>
      </c>
      <c r="L44" s="6">
        <f t="shared" si="3"/>
        <v>197275</v>
      </c>
      <c r="M44" s="6"/>
      <c r="N44" s="6"/>
      <c r="O44" s="6"/>
      <c r="P44" s="6"/>
      <c r="Q44" s="12"/>
    </row>
    <row r="45" spans="1:17" x14ac:dyDescent="0.25">
      <c r="A45" s="13"/>
      <c r="B45" s="3" t="s">
        <v>28</v>
      </c>
      <c r="C45" s="4" t="s">
        <v>4</v>
      </c>
      <c r="D45" s="6">
        <f>D46+D47</f>
        <v>13646</v>
      </c>
      <c r="E45" s="6">
        <f t="shared" ref="E45:F45" si="8">E46+E47</f>
        <v>20115</v>
      </c>
      <c r="F45" s="6">
        <f t="shared" si="8"/>
        <v>21186</v>
      </c>
      <c r="G45" s="6">
        <f t="shared" si="1"/>
        <v>54947</v>
      </c>
      <c r="H45" s="6">
        <f t="shared" ref="H45:J45" si="9">H46+H47</f>
        <v>20870</v>
      </c>
      <c r="I45" s="6">
        <f t="shared" si="9"/>
        <v>20870</v>
      </c>
      <c r="J45" s="6">
        <f t="shared" si="9"/>
        <v>29560</v>
      </c>
      <c r="K45" s="6">
        <f t="shared" si="2"/>
        <v>71300</v>
      </c>
      <c r="L45" s="6">
        <f t="shared" si="3"/>
        <v>126247</v>
      </c>
      <c r="M45" s="6"/>
      <c r="N45" s="6"/>
      <c r="O45" s="6"/>
      <c r="P45" s="6"/>
      <c r="Q45" s="12"/>
    </row>
    <row r="46" spans="1:17" x14ac:dyDescent="0.25">
      <c r="A46" s="13"/>
      <c r="B46" s="3" t="s">
        <v>43</v>
      </c>
      <c r="C46" s="4" t="s">
        <v>4</v>
      </c>
      <c r="D46" s="6">
        <v>7717</v>
      </c>
      <c r="E46" s="6">
        <v>15908</v>
      </c>
      <c r="F46" s="6">
        <v>18397</v>
      </c>
      <c r="G46" s="6">
        <f t="shared" si="1"/>
        <v>42022</v>
      </c>
      <c r="H46" s="6">
        <v>18231</v>
      </c>
      <c r="I46" s="6">
        <v>18124</v>
      </c>
      <c r="J46" s="6">
        <v>24446</v>
      </c>
      <c r="K46" s="6">
        <f t="shared" si="2"/>
        <v>60801</v>
      </c>
      <c r="L46" s="6">
        <f t="shared" si="3"/>
        <v>102823</v>
      </c>
      <c r="M46" s="6"/>
      <c r="N46" s="6"/>
      <c r="O46" s="6"/>
      <c r="P46" s="6"/>
    </row>
    <row r="47" spans="1:17" x14ac:dyDescent="0.25">
      <c r="A47" s="13"/>
      <c r="B47" s="3" t="s">
        <v>44</v>
      </c>
      <c r="C47" s="4" t="s">
        <v>4</v>
      </c>
      <c r="D47" s="6">
        <v>5929</v>
      </c>
      <c r="E47" s="6">
        <v>4207</v>
      </c>
      <c r="F47" s="6">
        <v>2789</v>
      </c>
      <c r="G47" s="6">
        <f t="shared" si="1"/>
        <v>12925</v>
      </c>
      <c r="H47" s="6">
        <v>2639</v>
      </c>
      <c r="I47" s="6">
        <v>2746</v>
      </c>
      <c r="J47" s="6">
        <v>5114</v>
      </c>
      <c r="K47" s="6">
        <f t="shared" si="2"/>
        <v>10499</v>
      </c>
      <c r="L47" s="6">
        <f t="shared" si="3"/>
        <v>23424</v>
      </c>
      <c r="M47" s="6"/>
      <c r="N47" s="6"/>
      <c r="O47" s="6"/>
      <c r="P47" s="6"/>
    </row>
    <row r="48" spans="1:17" x14ac:dyDescent="0.25">
      <c r="A48" s="13"/>
      <c r="B48" s="3" t="s">
        <v>29</v>
      </c>
      <c r="C48" s="4" t="s">
        <v>4</v>
      </c>
      <c r="D48" s="6">
        <v>3251</v>
      </c>
      <c r="E48" s="6">
        <v>3140</v>
      </c>
      <c r="F48" s="6">
        <v>3273</v>
      </c>
      <c r="G48" s="6">
        <f t="shared" si="1"/>
        <v>9664</v>
      </c>
      <c r="H48" s="6">
        <v>3204</v>
      </c>
      <c r="I48" s="6">
        <v>3368</v>
      </c>
      <c r="J48" s="6">
        <v>5105</v>
      </c>
      <c r="K48" s="6">
        <f t="shared" si="2"/>
        <v>11677</v>
      </c>
      <c r="L48" s="6">
        <f t="shared" si="3"/>
        <v>21341</v>
      </c>
      <c r="M48" s="6"/>
      <c r="N48" s="6"/>
      <c r="O48" s="6"/>
      <c r="P48" s="6"/>
    </row>
    <row r="49" spans="1:17" x14ac:dyDescent="0.25">
      <c r="A49" s="13"/>
      <c r="B49" s="3" t="s">
        <v>47</v>
      </c>
      <c r="C49" s="4" t="s">
        <v>4</v>
      </c>
      <c r="D49" s="6">
        <v>6806</v>
      </c>
      <c r="E49" s="6">
        <v>1631</v>
      </c>
      <c r="F49" s="6">
        <v>1456</v>
      </c>
      <c r="G49" s="6">
        <f t="shared" si="1"/>
        <v>9893</v>
      </c>
      <c r="H49" s="6">
        <v>1431</v>
      </c>
      <c r="I49" s="6">
        <v>1434</v>
      </c>
      <c r="J49" s="6">
        <v>1962</v>
      </c>
      <c r="K49" s="6">
        <f t="shared" si="2"/>
        <v>4827</v>
      </c>
      <c r="L49" s="6">
        <f t="shared" si="3"/>
        <v>14720</v>
      </c>
      <c r="M49" s="6"/>
      <c r="N49" s="6"/>
      <c r="O49" s="6"/>
      <c r="P49" s="6"/>
    </row>
    <row r="50" spans="1:17" x14ac:dyDescent="0.25">
      <c r="A50" s="13"/>
      <c r="B50" s="3" t="s">
        <v>32</v>
      </c>
      <c r="C50" s="4" t="s">
        <v>4</v>
      </c>
      <c r="D50" s="4">
        <v>0</v>
      </c>
      <c r="E50" s="4">
        <v>0</v>
      </c>
      <c r="F50" s="4"/>
      <c r="G50" s="4">
        <f t="shared" si="1"/>
        <v>0</v>
      </c>
      <c r="H50" s="4"/>
      <c r="I50" s="4"/>
      <c r="J50" s="4"/>
      <c r="K50" s="4">
        <f t="shared" si="2"/>
        <v>0</v>
      </c>
      <c r="L50" s="4">
        <f t="shared" si="3"/>
        <v>0</v>
      </c>
      <c r="M50" s="4"/>
      <c r="N50" s="4"/>
      <c r="O50" s="4"/>
      <c r="P50" s="4"/>
    </row>
    <row r="51" spans="1:17" x14ac:dyDescent="0.25">
      <c r="A51" s="13"/>
      <c r="B51" s="3" t="s">
        <v>25</v>
      </c>
      <c r="C51" s="4" t="s">
        <v>4</v>
      </c>
      <c r="D51" s="4">
        <v>842</v>
      </c>
      <c r="E51" s="4">
        <v>0</v>
      </c>
      <c r="F51" s="4">
        <v>2113</v>
      </c>
      <c r="G51" s="4">
        <f t="shared" si="1"/>
        <v>2955</v>
      </c>
      <c r="H51" s="4"/>
      <c r="I51" s="4">
        <v>3650</v>
      </c>
      <c r="J51" s="4">
        <v>571</v>
      </c>
      <c r="K51" s="4">
        <f t="shared" si="2"/>
        <v>4221</v>
      </c>
      <c r="L51" s="4">
        <f t="shared" si="3"/>
        <v>7176</v>
      </c>
      <c r="M51" s="4"/>
      <c r="N51" s="4"/>
      <c r="O51" s="4"/>
      <c r="P51" s="4"/>
    </row>
    <row r="52" spans="1:17" x14ac:dyDescent="0.25">
      <c r="A52" s="13"/>
      <c r="B52" s="3" t="s">
        <v>33</v>
      </c>
      <c r="C52" s="4" t="s">
        <v>4</v>
      </c>
      <c r="D52" s="4">
        <v>60</v>
      </c>
      <c r="E52" s="4">
        <v>0</v>
      </c>
      <c r="F52" s="4">
        <v>244</v>
      </c>
      <c r="G52" s="4">
        <f t="shared" si="1"/>
        <v>304</v>
      </c>
      <c r="H52" s="4">
        <v>243</v>
      </c>
      <c r="I52" s="4"/>
      <c r="J52" s="4"/>
      <c r="K52" s="4">
        <f t="shared" si="2"/>
        <v>243</v>
      </c>
      <c r="L52" s="4">
        <f t="shared" si="3"/>
        <v>547</v>
      </c>
      <c r="M52" s="4"/>
      <c r="N52" s="4"/>
      <c r="O52" s="4"/>
      <c r="P52" s="4"/>
    </row>
    <row r="53" spans="1:17" x14ac:dyDescent="0.25">
      <c r="A53" s="13"/>
      <c r="B53" s="3" t="s">
        <v>9</v>
      </c>
      <c r="C53" s="4" t="s">
        <v>4</v>
      </c>
      <c r="D53" s="4">
        <v>289</v>
      </c>
      <c r="E53" s="4">
        <v>289</v>
      </c>
      <c r="F53" s="4">
        <v>289</v>
      </c>
      <c r="G53" s="4">
        <f t="shared" si="1"/>
        <v>867</v>
      </c>
      <c r="H53" s="4">
        <v>289</v>
      </c>
      <c r="I53" s="4">
        <v>289</v>
      </c>
      <c r="J53" s="4">
        <v>289</v>
      </c>
      <c r="K53" s="4">
        <f t="shared" si="2"/>
        <v>867</v>
      </c>
      <c r="L53" s="4">
        <f t="shared" si="3"/>
        <v>1734</v>
      </c>
      <c r="M53" s="4"/>
      <c r="N53" s="4"/>
      <c r="O53" s="4"/>
      <c r="P53" s="4"/>
    </row>
    <row r="54" spans="1:17" x14ac:dyDescent="0.25">
      <c r="A54" s="13"/>
      <c r="B54" s="3" t="s">
        <v>27</v>
      </c>
      <c r="C54" s="4" t="s">
        <v>4</v>
      </c>
      <c r="D54" s="4">
        <v>0</v>
      </c>
      <c r="E54" s="4">
        <v>0</v>
      </c>
      <c r="F54" s="4"/>
      <c r="G54" s="4">
        <f t="shared" si="1"/>
        <v>0</v>
      </c>
      <c r="H54" s="4"/>
      <c r="I54" s="4"/>
      <c r="J54" s="4">
        <v>364</v>
      </c>
      <c r="K54" s="4">
        <f t="shared" si="2"/>
        <v>364</v>
      </c>
      <c r="L54" s="4">
        <f t="shared" si="3"/>
        <v>364</v>
      </c>
      <c r="M54" s="4"/>
      <c r="N54" s="4"/>
      <c r="O54" s="4"/>
      <c r="P54" s="4"/>
    </row>
    <row r="55" spans="1:17" x14ac:dyDescent="0.25">
      <c r="A55" s="13"/>
      <c r="B55" s="3" t="s">
        <v>34</v>
      </c>
      <c r="C55" s="4" t="s">
        <v>4</v>
      </c>
      <c r="D55" s="4">
        <v>7359</v>
      </c>
      <c r="E55" s="4">
        <v>0</v>
      </c>
      <c r="F55" s="4">
        <v>8255</v>
      </c>
      <c r="G55" s="4">
        <f t="shared" si="1"/>
        <v>15614</v>
      </c>
      <c r="H55" s="4">
        <v>2222</v>
      </c>
      <c r="I55" s="4">
        <v>1027</v>
      </c>
      <c r="J55" s="4">
        <v>558</v>
      </c>
      <c r="K55" s="4">
        <f t="shared" si="2"/>
        <v>3807</v>
      </c>
      <c r="L55" s="4">
        <f t="shared" si="3"/>
        <v>19421</v>
      </c>
      <c r="M55" s="4"/>
      <c r="N55" s="4"/>
      <c r="O55" s="4"/>
      <c r="P55" s="4"/>
    </row>
    <row r="56" spans="1:17" x14ac:dyDescent="0.25">
      <c r="A56" s="13"/>
      <c r="B56" s="3" t="s">
        <v>86</v>
      </c>
      <c r="C56" s="4" t="s">
        <v>4</v>
      </c>
      <c r="D56" s="4">
        <v>614</v>
      </c>
      <c r="E56" s="4">
        <v>695</v>
      </c>
      <c r="F56" s="4">
        <v>985</v>
      </c>
      <c r="G56" s="4">
        <f t="shared" si="1"/>
        <v>2294</v>
      </c>
      <c r="H56" s="4">
        <v>586</v>
      </c>
      <c r="I56" s="4">
        <v>630</v>
      </c>
      <c r="J56" s="4">
        <v>671</v>
      </c>
      <c r="K56" s="4">
        <f t="shared" si="2"/>
        <v>1887</v>
      </c>
      <c r="L56" s="4">
        <f t="shared" si="3"/>
        <v>4181</v>
      </c>
      <c r="M56" s="4"/>
      <c r="N56" s="4"/>
      <c r="O56" s="4"/>
      <c r="P56" s="4"/>
    </row>
    <row r="57" spans="1:17" x14ac:dyDescent="0.25">
      <c r="A57" s="13"/>
      <c r="B57" s="3" t="s">
        <v>35</v>
      </c>
      <c r="C57" s="4" t="s">
        <v>4</v>
      </c>
      <c r="D57" s="4">
        <v>0</v>
      </c>
      <c r="E57" s="4">
        <v>0</v>
      </c>
      <c r="F57" s="4">
        <v>112</v>
      </c>
      <c r="G57" s="4">
        <f t="shared" si="1"/>
        <v>112</v>
      </c>
      <c r="H57" s="4"/>
      <c r="I57" s="4"/>
      <c r="J57" s="4"/>
      <c r="K57" s="4">
        <f t="shared" si="2"/>
        <v>0</v>
      </c>
      <c r="L57" s="4">
        <f t="shared" si="3"/>
        <v>112</v>
      </c>
      <c r="M57" s="4"/>
      <c r="N57" s="4"/>
      <c r="O57" s="4"/>
      <c r="P57" s="4"/>
    </row>
    <row r="58" spans="1:17" x14ac:dyDescent="0.25">
      <c r="A58" s="13"/>
      <c r="B58" s="3" t="s">
        <v>99</v>
      </c>
      <c r="C58" s="4" t="s">
        <v>4</v>
      </c>
      <c r="D58" s="4">
        <v>200</v>
      </c>
      <c r="E58" s="4">
        <v>200</v>
      </c>
      <c r="F58" s="4"/>
      <c r="G58" s="4">
        <f t="shared" si="1"/>
        <v>400</v>
      </c>
      <c r="H58" s="4"/>
      <c r="I58" s="4"/>
      <c r="J58" s="4">
        <v>340</v>
      </c>
      <c r="K58" s="4">
        <f t="shared" si="2"/>
        <v>340</v>
      </c>
      <c r="L58" s="4">
        <f t="shared" si="3"/>
        <v>740</v>
      </c>
      <c r="M58" s="4"/>
      <c r="N58" s="4"/>
      <c r="O58" s="4"/>
      <c r="P58" s="4"/>
    </row>
    <row r="59" spans="1:17" x14ac:dyDescent="0.25">
      <c r="A59" s="13"/>
      <c r="B59" s="3" t="s">
        <v>81</v>
      </c>
      <c r="C59" s="4" t="s">
        <v>4</v>
      </c>
      <c r="D59" s="4">
        <v>192</v>
      </c>
      <c r="E59" s="4">
        <v>0</v>
      </c>
      <c r="F59" s="4"/>
      <c r="G59" s="4">
        <f t="shared" si="1"/>
        <v>192</v>
      </c>
      <c r="H59" s="4"/>
      <c r="I59" s="4"/>
      <c r="J59" s="4">
        <v>23</v>
      </c>
      <c r="K59" s="4">
        <f t="shared" si="2"/>
        <v>23</v>
      </c>
      <c r="L59" s="4">
        <f t="shared" si="3"/>
        <v>215</v>
      </c>
      <c r="M59" s="4"/>
      <c r="N59" s="4"/>
      <c r="O59" s="4"/>
      <c r="P59" s="4"/>
    </row>
    <row r="60" spans="1:17" x14ac:dyDescent="0.25">
      <c r="A60" s="13"/>
      <c r="B60" s="3" t="s">
        <v>90</v>
      </c>
      <c r="C60" s="4" t="s">
        <v>4</v>
      </c>
      <c r="D60" s="4">
        <v>0</v>
      </c>
      <c r="E60" s="4">
        <v>0</v>
      </c>
      <c r="F60" s="4">
        <v>207</v>
      </c>
      <c r="G60" s="4">
        <f t="shared" si="1"/>
        <v>207</v>
      </c>
      <c r="H60" s="4">
        <v>90</v>
      </c>
      <c r="I60" s="4">
        <v>90</v>
      </c>
      <c r="J60" s="4">
        <v>90</v>
      </c>
      <c r="K60" s="4">
        <f t="shared" si="2"/>
        <v>270</v>
      </c>
      <c r="L60" s="4">
        <f t="shared" si="3"/>
        <v>477</v>
      </c>
      <c r="M60" s="4"/>
      <c r="N60" s="4"/>
      <c r="O60" s="4"/>
      <c r="P60" s="4"/>
    </row>
    <row r="61" spans="1:17" x14ac:dyDescent="0.25">
      <c r="A61" s="13"/>
      <c r="B61" s="23" t="s">
        <v>114</v>
      </c>
      <c r="C61" s="4" t="s">
        <v>4</v>
      </c>
      <c r="D61" s="4"/>
      <c r="E61" s="4"/>
      <c r="F61" s="4"/>
      <c r="G61" s="4"/>
      <c r="H61" s="4"/>
      <c r="I61" s="4"/>
      <c r="J61" s="4"/>
      <c r="K61" s="4"/>
      <c r="L61" s="4">
        <f t="shared" si="3"/>
        <v>0</v>
      </c>
      <c r="M61" s="4"/>
      <c r="N61" s="4"/>
      <c r="O61" s="4"/>
      <c r="P61" s="4"/>
    </row>
    <row r="62" spans="1:17" x14ac:dyDescent="0.25">
      <c r="A62" s="13" t="s">
        <v>58</v>
      </c>
      <c r="B62" s="5" t="s">
        <v>11</v>
      </c>
      <c r="C62" s="4" t="s">
        <v>4</v>
      </c>
      <c r="D62" s="6">
        <f t="shared" ref="D62:F62" si="10">D63+D66+D67+D68+D69+D70</f>
        <v>5610</v>
      </c>
      <c r="E62" s="6">
        <f t="shared" si="10"/>
        <v>5070</v>
      </c>
      <c r="F62" s="6">
        <f t="shared" si="10"/>
        <v>5090</v>
      </c>
      <c r="G62" s="6">
        <f t="shared" si="1"/>
        <v>15770</v>
      </c>
      <c r="H62" s="6">
        <f>H63+H66+H67+H68+H69</f>
        <v>5610</v>
      </c>
      <c r="I62" s="6">
        <f t="shared" ref="I62:J62" si="11">I63+I66+I67+I68+I69+I70</f>
        <v>5070</v>
      </c>
      <c r="J62" s="6">
        <f t="shared" si="11"/>
        <v>5070</v>
      </c>
      <c r="K62" s="6">
        <f t="shared" si="2"/>
        <v>15750</v>
      </c>
      <c r="L62" s="6">
        <f t="shared" si="3"/>
        <v>31520</v>
      </c>
      <c r="M62" s="6"/>
      <c r="N62" s="6"/>
      <c r="O62" s="6"/>
      <c r="P62" s="6"/>
      <c r="Q62" s="12"/>
    </row>
    <row r="63" spans="1:17" x14ac:dyDescent="0.25">
      <c r="A63" s="13"/>
      <c r="B63" s="3" t="s">
        <v>28</v>
      </c>
      <c r="C63" s="4" t="s">
        <v>4</v>
      </c>
      <c r="D63" s="6">
        <f>D64+D65</f>
        <v>3200</v>
      </c>
      <c r="E63" s="6">
        <f t="shared" ref="E63:F63" si="12">E64+E65</f>
        <v>3200</v>
      </c>
      <c r="F63" s="6">
        <f t="shared" si="12"/>
        <v>3200</v>
      </c>
      <c r="G63" s="6">
        <f t="shared" si="1"/>
        <v>9600</v>
      </c>
      <c r="H63" s="6">
        <f t="shared" ref="H63:J63" si="13">H64+H65</f>
        <v>3200</v>
      </c>
      <c r="I63" s="6">
        <f t="shared" si="13"/>
        <v>3200</v>
      </c>
      <c r="J63" s="6">
        <f t="shared" si="13"/>
        <v>3200</v>
      </c>
      <c r="K63" s="6">
        <f t="shared" si="2"/>
        <v>9600</v>
      </c>
      <c r="L63" s="6">
        <f t="shared" si="3"/>
        <v>19200</v>
      </c>
      <c r="M63" s="6"/>
      <c r="N63" s="6"/>
      <c r="O63" s="6"/>
      <c r="P63" s="6"/>
      <c r="Q63" s="12"/>
    </row>
    <row r="64" spans="1:17" x14ac:dyDescent="0.25">
      <c r="A64" s="13"/>
      <c r="B64" s="3" t="s">
        <v>45</v>
      </c>
      <c r="C64" s="4" t="s">
        <v>4</v>
      </c>
      <c r="D64" s="4">
        <v>2260</v>
      </c>
      <c r="E64" s="6">
        <v>2496</v>
      </c>
      <c r="F64" s="6">
        <v>2496</v>
      </c>
      <c r="G64" s="6">
        <f t="shared" si="1"/>
        <v>7252</v>
      </c>
      <c r="H64" s="6">
        <v>2496</v>
      </c>
      <c r="I64" s="6">
        <v>2496</v>
      </c>
      <c r="J64" s="6">
        <v>2496</v>
      </c>
      <c r="K64" s="6">
        <f t="shared" si="2"/>
        <v>7488</v>
      </c>
      <c r="L64" s="6">
        <f t="shared" si="3"/>
        <v>14740</v>
      </c>
      <c r="M64" s="6"/>
      <c r="N64" s="6"/>
      <c r="O64" s="6"/>
      <c r="P64" s="6"/>
    </row>
    <row r="65" spans="1:17" x14ac:dyDescent="0.25">
      <c r="A65" s="13"/>
      <c r="B65" s="3" t="s">
        <v>46</v>
      </c>
      <c r="C65" s="4" t="s">
        <v>4</v>
      </c>
      <c r="D65" s="6">
        <v>940</v>
      </c>
      <c r="E65" s="6">
        <v>704</v>
      </c>
      <c r="F65" s="6">
        <v>704</v>
      </c>
      <c r="G65" s="6">
        <f t="shared" si="1"/>
        <v>2348</v>
      </c>
      <c r="H65" s="6">
        <v>704</v>
      </c>
      <c r="I65" s="6">
        <v>704</v>
      </c>
      <c r="J65" s="6">
        <v>704</v>
      </c>
      <c r="K65" s="6">
        <f t="shared" si="2"/>
        <v>2112</v>
      </c>
      <c r="L65" s="6">
        <f t="shared" si="3"/>
        <v>4460</v>
      </c>
      <c r="M65" s="6"/>
      <c r="N65" s="6"/>
      <c r="O65" s="6"/>
      <c r="P65" s="6"/>
    </row>
    <row r="66" spans="1:17" x14ac:dyDescent="0.25">
      <c r="A66" s="13"/>
      <c r="B66" s="3" t="s">
        <v>29</v>
      </c>
      <c r="C66" s="4" t="s">
        <v>4</v>
      </c>
      <c r="D66" s="6">
        <f>D63*0.22</f>
        <v>704</v>
      </c>
      <c r="E66" s="6">
        <v>704</v>
      </c>
      <c r="F66" s="6">
        <v>704</v>
      </c>
      <c r="G66" s="6">
        <f t="shared" si="1"/>
        <v>2112</v>
      </c>
      <c r="H66" s="6">
        <v>704</v>
      </c>
      <c r="I66" s="6">
        <v>704</v>
      </c>
      <c r="J66" s="6">
        <v>704</v>
      </c>
      <c r="K66" s="6">
        <f t="shared" si="2"/>
        <v>2112</v>
      </c>
      <c r="L66" s="6">
        <f t="shared" si="3"/>
        <v>4224</v>
      </c>
      <c r="M66" s="6"/>
      <c r="N66" s="6"/>
      <c r="O66" s="6"/>
      <c r="P66" s="6"/>
    </row>
    <row r="67" spans="1:17" x14ac:dyDescent="0.25">
      <c r="A67" s="13"/>
      <c r="B67" s="3" t="s">
        <v>47</v>
      </c>
      <c r="C67" s="4" t="s">
        <v>4</v>
      </c>
      <c r="D67" s="6">
        <v>266</v>
      </c>
      <c r="E67" s="6">
        <v>266</v>
      </c>
      <c r="F67" s="6">
        <v>286</v>
      </c>
      <c r="G67" s="6">
        <f t="shared" si="1"/>
        <v>818</v>
      </c>
      <c r="H67" s="6">
        <v>266</v>
      </c>
      <c r="I67" s="6">
        <v>266</v>
      </c>
      <c r="J67" s="6">
        <v>266</v>
      </c>
      <c r="K67" s="6">
        <f t="shared" si="2"/>
        <v>798</v>
      </c>
      <c r="L67" s="6">
        <f t="shared" si="3"/>
        <v>1616</v>
      </c>
      <c r="M67" s="6"/>
      <c r="N67" s="6"/>
      <c r="O67" s="6"/>
      <c r="P67" s="6"/>
    </row>
    <row r="68" spans="1:17" x14ac:dyDescent="0.25">
      <c r="A68" s="13"/>
      <c r="B68" s="3" t="s">
        <v>82</v>
      </c>
      <c r="C68" s="4" t="s">
        <v>4</v>
      </c>
      <c r="D68" s="4">
        <v>540</v>
      </c>
      <c r="E68" s="4">
        <v>0</v>
      </c>
      <c r="F68" s="4">
        <v>0</v>
      </c>
      <c r="G68" s="4">
        <f t="shared" si="1"/>
        <v>540</v>
      </c>
      <c r="H68" s="4">
        <v>540</v>
      </c>
      <c r="I68" s="4">
        <v>0</v>
      </c>
      <c r="J68" s="4">
        <v>0</v>
      </c>
      <c r="K68" s="4">
        <f t="shared" si="2"/>
        <v>540</v>
      </c>
      <c r="L68" s="4">
        <f t="shared" ref="L68:L73" si="14">G68+K68</f>
        <v>1080</v>
      </c>
      <c r="M68" s="4"/>
      <c r="N68" s="4"/>
      <c r="O68" s="4"/>
      <c r="P68" s="4"/>
    </row>
    <row r="69" spans="1:17" x14ac:dyDescent="0.25">
      <c r="A69" s="13"/>
      <c r="B69" s="3" t="s">
        <v>51</v>
      </c>
      <c r="C69" s="4" t="s">
        <v>4</v>
      </c>
      <c r="D69" s="4">
        <v>900</v>
      </c>
      <c r="E69" s="4">
        <v>900</v>
      </c>
      <c r="F69" s="4">
        <v>900</v>
      </c>
      <c r="G69" s="4">
        <f t="shared" si="1"/>
        <v>2700</v>
      </c>
      <c r="H69" s="4">
        <v>900</v>
      </c>
      <c r="I69" s="4">
        <v>900</v>
      </c>
      <c r="J69" s="4">
        <v>900</v>
      </c>
      <c r="K69" s="4">
        <f t="shared" si="2"/>
        <v>2700</v>
      </c>
      <c r="L69" s="4">
        <f t="shared" si="14"/>
        <v>5400</v>
      </c>
      <c r="M69" s="4"/>
      <c r="N69" s="4"/>
      <c r="O69" s="4"/>
      <c r="P69" s="4"/>
    </row>
    <row r="70" spans="1:17" x14ac:dyDescent="0.25">
      <c r="A70" s="13"/>
      <c r="B70" s="3"/>
      <c r="C70" s="4"/>
      <c r="D70" s="4"/>
      <c r="E70" s="4"/>
      <c r="F70" s="4"/>
      <c r="G70" s="4">
        <f t="shared" ref="G70:G73" si="15">D70+E70+F70</f>
        <v>0</v>
      </c>
      <c r="H70" s="15"/>
      <c r="I70" s="4"/>
      <c r="J70" s="4"/>
      <c r="K70" s="4">
        <f t="shared" ref="K70:K73" si="16">H70+I70+J70</f>
        <v>0</v>
      </c>
      <c r="L70" s="4">
        <f t="shared" si="14"/>
        <v>0</v>
      </c>
      <c r="M70" s="4"/>
      <c r="N70" s="4"/>
      <c r="O70" s="4"/>
      <c r="P70" s="4"/>
    </row>
    <row r="71" spans="1:17" x14ac:dyDescent="0.25">
      <c r="A71" s="13"/>
      <c r="B71" s="3" t="s">
        <v>83</v>
      </c>
      <c r="C71" s="4" t="s">
        <v>4</v>
      </c>
      <c r="D71" s="4">
        <v>9589</v>
      </c>
      <c r="E71" s="4">
        <v>33049</v>
      </c>
      <c r="F71" s="4">
        <v>62883</v>
      </c>
      <c r="G71" s="4">
        <f t="shared" si="15"/>
        <v>105521</v>
      </c>
      <c r="H71" s="4">
        <v>2190</v>
      </c>
      <c r="I71" s="4">
        <v>38609</v>
      </c>
      <c r="J71" s="4">
        <v>24017</v>
      </c>
      <c r="K71" s="4">
        <f t="shared" si="16"/>
        <v>64816</v>
      </c>
      <c r="L71" s="4">
        <f t="shared" si="14"/>
        <v>170337</v>
      </c>
      <c r="M71" s="4"/>
      <c r="N71" s="4"/>
      <c r="O71" s="4"/>
      <c r="P71" s="4"/>
    </row>
    <row r="72" spans="1:17" x14ac:dyDescent="0.25">
      <c r="A72" s="13"/>
      <c r="B72" s="3" t="s">
        <v>42</v>
      </c>
      <c r="C72" s="4" t="s">
        <v>4</v>
      </c>
      <c r="D72" s="6"/>
      <c r="E72" s="6"/>
      <c r="F72" s="6">
        <v>55842</v>
      </c>
      <c r="G72" s="6">
        <f t="shared" si="15"/>
        <v>55842</v>
      </c>
      <c r="H72" s="6"/>
      <c r="I72" s="6"/>
      <c r="J72" s="6">
        <v>75760</v>
      </c>
      <c r="K72" s="6">
        <f t="shared" si="16"/>
        <v>75760</v>
      </c>
      <c r="L72" s="6">
        <f t="shared" si="14"/>
        <v>131602</v>
      </c>
      <c r="M72" s="6"/>
      <c r="N72" s="6"/>
      <c r="O72" s="6"/>
      <c r="P72" s="6"/>
    </row>
    <row r="73" spans="1:17" x14ac:dyDescent="0.25">
      <c r="A73" s="13" t="s">
        <v>37</v>
      </c>
      <c r="B73" s="5" t="s">
        <v>36</v>
      </c>
      <c r="C73" s="4" t="s">
        <v>4</v>
      </c>
      <c r="D73" s="6">
        <f>D4-D12-D72</f>
        <v>13238.400000000023</v>
      </c>
      <c r="E73" s="6">
        <f>E4-E12-E72</f>
        <v>76008</v>
      </c>
      <c r="F73" s="6">
        <f>F4-F12-F72</f>
        <v>6511.5599999999977</v>
      </c>
      <c r="G73" s="6">
        <f t="shared" si="15"/>
        <v>95757.960000000021</v>
      </c>
      <c r="H73" s="6">
        <f>H4-H12-H72</f>
        <v>98396</v>
      </c>
      <c r="I73" s="6">
        <f>I4-I12-I72</f>
        <v>87505</v>
      </c>
      <c r="J73" s="6">
        <f>J4-J12-J72</f>
        <v>-11826</v>
      </c>
      <c r="K73" s="6">
        <f t="shared" si="16"/>
        <v>174075</v>
      </c>
      <c r="L73" s="6">
        <f t="shared" si="14"/>
        <v>269832.96000000002</v>
      </c>
      <c r="M73" s="6"/>
      <c r="N73" s="6"/>
      <c r="O73" s="6"/>
      <c r="P73" s="6"/>
    </row>
    <row r="74" spans="1:17" x14ac:dyDescent="0.25">
      <c r="B74" s="2" t="s">
        <v>13</v>
      </c>
      <c r="J74" s="2" t="s">
        <v>84</v>
      </c>
      <c r="Q74" s="12"/>
    </row>
    <row r="77" spans="1:17" x14ac:dyDescent="0.25">
      <c r="B77" s="20" t="s">
        <v>106</v>
      </c>
    </row>
    <row r="78" spans="1:17" x14ac:dyDescent="0.25">
      <c r="B78" s="5" t="s">
        <v>109</v>
      </c>
      <c r="C78" s="4" t="s">
        <v>108</v>
      </c>
      <c r="D78" s="4" t="s">
        <v>107</v>
      </c>
      <c r="E78" s="4"/>
      <c r="F78" s="4" t="s">
        <v>105</v>
      </c>
      <c r="G78" s="4" t="s">
        <v>105</v>
      </c>
    </row>
    <row r="79" spans="1:17" x14ac:dyDescent="0.25">
      <c r="B79" s="3" t="s">
        <v>104</v>
      </c>
      <c r="C79" s="6">
        <f>L44</f>
        <v>197275</v>
      </c>
      <c r="D79" s="4">
        <v>6210</v>
      </c>
      <c r="E79" s="6">
        <f>C79-D79</f>
        <v>191065</v>
      </c>
      <c r="F79" s="21">
        <f>C79/L15*100</f>
        <v>36.604463972597912</v>
      </c>
      <c r="G79" s="22">
        <f>E79/L15*100</f>
        <v>35.452195711187024</v>
      </c>
    </row>
    <row r="80" spans="1:17" x14ac:dyDescent="0.25">
      <c r="B80" s="3" t="s">
        <v>103</v>
      </c>
      <c r="C80" s="6">
        <f>L35</f>
        <v>155347.03999999998</v>
      </c>
      <c r="D80" s="4">
        <v>10507</v>
      </c>
      <c r="E80" s="6">
        <f>C80-D80</f>
        <v>144840.03999999998</v>
      </c>
      <c r="F80" s="21">
        <f>C80/L15*100</f>
        <v>28.824712350423141</v>
      </c>
      <c r="G80" s="22">
        <f>E80/L15*100</f>
        <v>26.875133828258214</v>
      </c>
    </row>
    <row r="81" spans="2:7" x14ac:dyDescent="0.25">
      <c r="B81" s="3" t="s">
        <v>11</v>
      </c>
      <c r="C81" s="6">
        <f>L62</f>
        <v>31520</v>
      </c>
      <c r="D81" s="4">
        <v>1239</v>
      </c>
      <c r="E81" s="6">
        <f>C81-D81</f>
        <v>30281</v>
      </c>
      <c r="F81" s="21">
        <f>C81/L15*100</f>
        <v>5.8485500160501136</v>
      </c>
      <c r="G81" s="22">
        <f>E81/L15*100</f>
        <v>5.6186530151019509</v>
      </c>
    </row>
  </sheetData>
  <pageMargins left="0.7" right="0.7" top="0.75" bottom="0.75" header="0.3" footer="0.3"/>
  <pageSetup paperSize="9" scale="43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C10" sqref="C10"/>
    </sheetView>
  </sheetViews>
  <sheetFormatPr defaultRowHeight="15" x14ac:dyDescent="0.25"/>
  <cols>
    <col min="2" max="2" width="25.7109375" customWidth="1"/>
  </cols>
  <sheetData>
    <row r="2" spans="2:3" ht="15.75" x14ac:dyDescent="0.25">
      <c r="B2" s="5" t="s">
        <v>16</v>
      </c>
      <c r="C2" s="4">
        <f>SUM(C3:C10)</f>
        <v>4718702</v>
      </c>
    </row>
    <row r="3" spans="2:3" ht="15.75" x14ac:dyDescent="0.25">
      <c r="B3" s="3" t="s">
        <v>17</v>
      </c>
      <c r="C3" s="4">
        <v>2665455</v>
      </c>
    </row>
    <row r="4" spans="2:3" ht="15.75" x14ac:dyDescent="0.25">
      <c r="B4" s="3" t="s">
        <v>74</v>
      </c>
      <c r="C4" s="4">
        <v>551867</v>
      </c>
    </row>
    <row r="5" spans="2:3" ht="15.75" x14ac:dyDescent="0.25">
      <c r="B5" s="3" t="s">
        <v>75</v>
      </c>
      <c r="C5" s="4">
        <v>714992</v>
      </c>
    </row>
    <row r="6" spans="2:3" ht="15.75" x14ac:dyDescent="0.25">
      <c r="B6" s="3" t="s">
        <v>18</v>
      </c>
      <c r="C6" s="4">
        <v>149983</v>
      </c>
    </row>
    <row r="7" spans="2:3" ht="15.75" x14ac:dyDescent="0.25">
      <c r="B7" s="3" t="s">
        <v>19</v>
      </c>
      <c r="C7" s="4">
        <v>98925</v>
      </c>
    </row>
    <row r="8" spans="2:3" ht="15.75" x14ac:dyDescent="0.25">
      <c r="B8" s="3" t="s">
        <v>142</v>
      </c>
      <c r="C8" s="4">
        <v>207481</v>
      </c>
    </row>
    <row r="9" spans="2:3" ht="15.75" x14ac:dyDescent="0.25">
      <c r="B9" s="3" t="s">
        <v>136</v>
      </c>
      <c r="C9" s="4">
        <v>185144</v>
      </c>
    </row>
    <row r="10" spans="2:3" ht="15.75" x14ac:dyDescent="0.25">
      <c r="B10" s="3" t="s">
        <v>146</v>
      </c>
      <c r="C10" s="4">
        <v>144855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1"/>
  <sheetViews>
    <sheetView tabSelected="1" topLeftCell="A76" zoomScale="70" zoomScaleNormal="70" workbookViewId="0">
      <selection sqref="A1:V101"/>
    </sheetView>
  </sheetViews>
  <sheetFormatPr defaultColWidth="9.140625" defaultRowHeight="15.75" x14ac:dyDescent="0.25"/>
  <cols>
    <col min="1" max="1" width="9.42578125" style="2" customWidth="1"/>
    <col min="2" max="2" width="47.28515625" style="2" customWidth="1"/>
    <col min="3" max="3" width="11.140625" style="2" customWidth="1"/>
    <col min="4" max="4" width="11.85546875" style="2" customWidth="1"/>
    <col min="5" max="6" width="10.5703125" style="2" customWidth="1"/>
    <col min="7" max="7" width="12.28515625" style="2" customWidth="1"/>
    <col min="8" max="8" width="10" style="2" customWidth="1"/>
    <col min="9" max="9" width="10.5703125" style="2" customWidth="1"/>
    <col min="10" max="10" width="10.140625" style="2" customWidth="1"/>
    <col min="11" max="11" width="14.28515625" style="2" customWidth="1"/>
    <col min="12" max="12" width="13.5703125" style="2" customWidth="1"/>
    <col min="13" max="13" width="10" style="2" customWidth="1"/>
    <col min="14" max="14" width="10.5703125" style="2" customWidth="1"/>
    <col min="15" max="15" width="11.140625" style="2" customWidth="1"/>
    <col min="16" max="16" width="14.5703125" style="2" customWidth="1"/>
    <col min="17" max="17" width="11.140625" style="2" customWidth="1"/>
    <col min="18" max="18" width="11.7109375" style="34" customWidth="1"/>
    <col min="19" max="19" width="11.5703125" style="2" customWidth="1"/>
    <col min="20" max="20" width="11.42578125" style="34" customWidth="1"/>
    <col min="21" max="21" width="15.28515625" style="2" customWidth="1"/>
    <col min="22" max="22" width="11.7109375" style="2" customWidth="1"/>
    <col min="23" max="23" width="9.140625" style="2"/>
    <col min="24" max="24" width="11.5703125" style="2" customWidth="1"/>
    <col min="25" max="26" width="9.140625" style="2"/>
    <col min="27" max="27" width="13.42578125" style="2" customWidth="1"/>
    <col min="28" max="28" width="9.140625" style="2"/>
    <col min="29" max="29" width="13" style="2" customWidth="1"/>
    <col min="30" max="16384" width="9.140625" style="2"/>
  </cols>
  <sheetData>
    <row r="1" spans="1:27" ht="19.5" x14ac:dyDescent="0.35">
      <c r="A1" s="40" t="s">
        <v>112</v>
      </c>
      <c r="B1" s="41" t="s">
        <v>155</v>
      </c>
      <c r="C1" s="42"/>
      <c r="D1" s="42"/>
      <c r="E1" s="42"/>
      <c r="F1" s="40"/>
      <c r="G1" s="42"/>
    </row>
    <row r="2" spans="1:27" ht="19.5" x14ac:dyDescent="0.35">
      <c r="A2" s="40"/>
      <c r="B2" s="43" t="s">
        <v>15</v>
      </c>
      <c r="C2" s="43"/>
      <c r="D2" s="40"/>
      <c r="E2" s="40"/>
      <c r="F2" s="40"/>
      <c r="G2" s="40"/>
    </row>
    <row r="3" spans="1:27" x14ac:dyDescent="0.25">
      <c r="A3" s="40"/>
      <c r="B3" s="44"/>
      <c r="C3" s="40"/>
      <c r="D3" s="40"/>
      <c r="E3" s="40"/>
      <c r="F3" s="40"/>
      <c r="G3" s="40"/>
    </row>
    <row r="4" spans="1:27" x14ac:dyDescent="0.25">
      <c r="A4" s="45"/>
      <c r="B4" s="46" t="s">
        <v>38</v>
      </c>
      <c r="C4" s="47" t="s">
        <v>2</v>
      </c>
      <c r="D4" s="47" t="s">
        <v>41</v>
      </c>
      <c r="E4" s="47" t="s">
        <v>85</v>
      </c>
      <c r="F4" s="47" t="s">
        <v>88</v>
      </c>
      <c r="G4" s="47" t="s">
        <v>89</v>
      </c>
      <c r="H4" s="7" t="s">
        <v>92</v>
      </c>
      <c r="I4" s="7" t="s">
        <v>96</v>
      </c>
      <c r="J4" s="7" t="s">
        <v>97</v>
      </c>
      <c r="K4" s="7" t="s">
        <v>100</v>
      </c>
      <c r="L4" s="7" t="s">
        <v>102</v>
      </c>
      <c r="M4" s="7" t="s">
        <v>110</v>
      </c>
      <c r="N4" s="7" t="s">
        <v>113</v>
      </c>
      <c r="O4" s="7" t="s">
        <v>117</v>
      </c>
      <c r="P4" s="7" t="s">
        <v>118</v>
      </c>
      <c r="Q4" s="5" t="s">
        <v>119</v>
      </c>
      <c r="R4" s="7" t="s">
        <v>125</v>
      </c>
      <c r="S4" s="7" t="s">
        <v>127</v>
      </c>
      <c r="T4" s="7" t="s">
        <v>128</v>
      </c>
      <c r="U4" s="7" t="s">
        <v>129</v>
      </c>
      <c r="V4" s="7" t="s">
        <v>130</v>
      </c>
    </row>
    <row r="5" spans="1:27" x14ac:dyDescent="0.25">
      <c r="A5" s="45" t="s">
        <v>20</v>
      </c>
      <c r="B5" s="46" t="s">
        <v>156</v>
      </c>
      <c r="C5" s="39" t="s">
        <v>4</v>
      </c>
      <c r="D5" s="39">
        <f>D6+D7+D8+D9+D10+D11+D21+D24</f>
        <v>516219</v>
      </c>
      <c r="E5" s="39">
        <f>E6+E7+E8+E9+E10+E11+E21</f>
        <v>593330</v>
      </c>
      <c r="F5" s="39">
        <f>F6+F7+F8+F9+F10+F11+F21</f>
        <v>660452</v>
      </c>
      <c r="G5" s="39">
        <f>D5+E5+F5</f>
        <v>1770001</v>
      </c>
      <c r="H5" s="4">
        <f>H6+H7+H8+H9+H10+H11+H21+H24</f>
        <v>665499</v>
      </c>
      <c r="I5" s="4">
        <f>I6+I7+I8+I9+I10+I11+I21+I24</f>
        <v>661302</v>
      </c>
      <c r="J5" s="4">
        <f>J6+J7+J8+J9+J10+J11+J21+J24</f>
        <v>691516</v>
      </c>
      <c r="K5" s="4">
        <f>H5+I5+J5</f>
        <v>2018317</v>
      </c>
      <c r="L5" s="4">
        <f>G5+K5</f>
        <v>3788318</v>
      </c>
      <c r="M5" s="4">
        <f>M6+M7+M8+M9+M10+M11+M21+M24</f>
        <v>673443</v>
      </c>
      <c r="N5" s="4">
        <f>N6+N7+N8+N9+N10+N11+N21+N24</f>
        <v>682235</v>
      </c>
      <c r="O5" s="4">
        <f>O6+O7+O8+O9+O10+O11+O21+O24</f>
        <v>678355</v>
      </c>
      <c r="P5" s="4">
        <f>M5+N5+O5</f>
        <v>2034033</v>
      </c>
      <c r="Q5" s="4">
        <f>P5+L5</f>
        <v>5822351</v>
      </c>
      <c r="R5" s="4">
        <f>R6+R7+R8+R9+R10+R11+R21+R24</f>
        <v>697014</v>
      </c>
      <c r="S5" s="4">
        <f>S6+S7+S8+S9+S10+S11+S21+S24</f>
        <v>701392</v>
      </c>
      <c r="T5" s="4">
        <f>T6+T7+T8+T9+T10+T11+T21+T24</f>
        <v>706583</v>
      </c>
      <c r="U5" s="4">
        <f>R5+S5+T5</f>
        <v>2104989</v>
      </c>
      <c r="V5" s="4">
        <f>Q5+U5</f>
        <v>7927340</v>
      </c>
      <c r="AA5" s="5"/>
    </row>
    <row r="6" spans="1:27" x14ac:dyDescent="0.25">
      <c r="A6" s="48" t="s">
        <v>70</v>
      </c>
      <c r="B6" s="45" t="s">
        <v>17</v>
      </c>
      <c r="C6" s="39" t="s">
        <v>4</v>
      </c>
      <c r="D6" s="4">
        <v>270142</v>
      </c>
      <c r="E6" s="39">
        <v>297156</v>
      </c>
      <c r="F6" s="39">
        <v>342675</v>
      </c>
      <c r="G6" s="39">
        <f t="shared" ref="G6:G75" si="0">D6+E6+F6</f>
        <v>909973</v>
      </c>
      <c r="H6" s="4">
        <v>342675</v>
      </c>
      <c r="I6" s="4">
        <v>342675</v>
      </c>
      <c r="J6" s="4">
        <v>342675</v>
      </c>
      <c r="K6" s="4">
        <f t="shared" ref="K6:K71" si="1">H6+I6+J6</f>
        <v>1028025</v>
      </c>
      <c r="L6" s="4">
        <f t="shared" ref="L6:L71" si="2">G6+K6</f>
        <v>1937998</v>
      </c>
      <c r="M6" s="4">
        <v>342675</v>
      </c>
      <c r="N6" s="4">
        <v>342675</v>
      </c>
      <c r="O6" s="4">
        <v>342675</v>
      </c>
      <c r="P6" s="4">
        <f t="shared" ref="P6:P71" si="3">M6+N6+O6</f>
        <v>1028025</v>
      </c>
      <c r="Q6" s="4">
        <f t="shared" ref="Q6:Q71" si="4">P6+L6</f>
        <v>2966023</v>
      </c>
      <c r="R6" s="4">
        <v>342675</v>
      </c>
      <c r="S6" s="4">
        <v>342675</v>
      </c>
      <c r="T6" s="4">
        <v>342675</v>
      </c>
      <c r="U6" s="4">
        <f t="shared" ref="U6:U22" si="5">R6+S6+T6</f>
        <v>1028025</v>
      </c>
      <c r="V6" s="4">
        <f t="shared" ref="V6:V22" si="6">Q6+U6</f>
        <v>3994048</v>
      </c>
      <c r="AA6" s="3"/>
    </row>
    <row r="7" spans="1:27" x14ac:dyDescent="0.25">
      <c r="A7" s="48"/>
      <c r="B7" s="45" t="s">
        <v>74</v>
      </c>
      <c r="C7" s="39" t="s">
        <v>4</v>
      </c>
      <c r="D7" s="4">
        <v>63787</v>
      </c>
      <c r="E7" s="39">
        <v>70166</v>
      </c>
      <c r="F7" s="39">
        <v>80914</v>
      </c>
      <c r="G7" s="39">
        <f t="shared" si="0"/>
        <v>214867</v>
      </c>
      <c r="H7" s="4">
        <v>80914</v>
      </c>
      <c r="I7" s="4">
        <v>80914</v>
      </c>
      <c r="J7" s="4">
        <v>80914</v>
      </c>
      <c r="K7" s="4">
        <f t="shared" si="1"/>
        <v>242742</v>
      </c>
      <c r="L7" s="4">
        <f t="shared" si="2"/>
        <v>457609</v>
      </c>
      <c r="M7" s="4">
        <v>80914</v>
      </c>
      <c r="N7" s="4">
        <v>80914</v>
      </c>
      <c r="O7" s="4">
        <v>80914</v>
      </c>
      <c r="P7" s="4">
        <f t="shared" si="3"/>
        <v>242742</v>
      </c>
      <c r="Q7" s="4">
        <f t="shared" si="4"/>
        <v>700351</v>
      </c>
      <c r="R7" s="4">
        <v>80914</v>
      </c>
      <c r="S7" s="4">
        <v>80914</v>
      </c>
      <c r="T7" s="4">
        <v>80914</v>
      </c>
      <c r="U7" s="4">
        <f t="shared" si="5"/>
        <v>242742</v>
      </c>
      <c r="V7" s="4">
        <f t="shared" si="6"/>
        <v>943093</v>
      </c>
      <c r="AA7" s="3"/>
    </row>
    <row r="8" spans="1:27" x14ac:dyDescent="0.25">
      <c r="A8" s="48"/>
      <c r="B8" s="45" t="s">
        <v>75</v>
      </c>
      <c r="C8" s="39" t="s">
        <v>4</v>
      </c>
      <c r="D8" s="4">
        <v>123436</v>
      </c>
      <c r="E8" s="39">
        <v>135780</v>
      </c>
      <c r="F8" s="39">
        <v>156580</v>
      </c>
      <c r="G8" s="39">
        <f t="shared" si="0"/>
        <v>415796</v>
      </c>
      <c r="H8" s="4">
        <v>156580</v>
      </c>
      <c r="I8" s="4">
        <v>156580</v>
      </c>
      <c r="J8" s="4">
        <v>156580</v>
      </c>
      <c r="K8" s="4">
        <f t="shared" si="1"/>
        <v>469740</v>
      </c>
      <c r="L8" s="4">
        <f t="shared" si="2"/>
        <v>885536</v>
      </c>
      <c r="M8" s="4">
        <v>156580</v>
      </c>
      <c r="N8" s="4">
        <v>156580</v>
      </c>
      <c r="O8" s="4">
        <v>156580</v>
      </c>
      <c r="P8" s="4">
        <f t="shared" si="3"/>
        <v>469740</v>
      </c>
      <c r="Q8" s="4">
        <f t="shared" si="4"/>
        <v>1355276</v>
      </c>
      <c r="R8" s="4">
        <v>156580</v>
      </c>
      <c r="S8" s="4">
        <v>156580</v>
      </c>
      <c r="T8" s="4">
        <v>156580</v>
      </c>
      <c r="U8" s="4">
        <f t="shared" si="5"/>
        <v>469740</v>
      </c>
      <c r="V8" s="4">
        <f t="shared" si="6"/>
        <v>1825016</v>
      </c>
      <c r="AA8" s="3"/>
    </row>
    <row r="9" spans="1:27" x14ac:dyDescent="0.25">
      <c r="A9" s="48" t="s">
        <v>71</v>
      </c>
      <c r="B9" s="45" t="s">
        <v>18</v>
      </c>
      <c r="C9" s="39" t="s">
        <v>4</v>
      </c>
      <c r="D9" s="4">
        <v>20814</v>
      </c>
      <c r="E9" s="39">
        <v>24835</v>
      </c>
      <c r="F9" s="39">
        <v>26325</v>
      </c>
      <c r="G9" s="39">
        <f t="shared" si="0"/>
        <v>71974</v>
      </c>
      <c r="H9" s="4">
        <v>27904</v>
      </c>
      <c r="I9" s="4">
        <v>29578</v>
      </c>
      <c r="J9" s="4">
        <v>31353</v>
      </c>
      <c r="K9" s="4">
        <f t="shared" si="1"/>
        <v>88835</v>
      </c>
      <c r="L9" s="4">
        <f t="shared" si="2"/>
        <v>160809</v>
      </c>
      <c r="M9" s="4">
        <v>33234</v>
      </c>
      <c r="N9" s="4">
        <v>35228</v>
      </c>
      <c r="O9" s="4">
        <v>37342</v>
      </c>
      <c r="P9" s="4">
        <f t="shared" si="3"/>
        <v>105804</v>
      </c>
      <c r="Q9" s="4">
        <f t="shared" si="4"/>
        <v>266613</v>
      </c>
      <c r="R9" s="4">
        <v>39582</v>
      </c>
      <c r="S9" s="4">
        <v>41958</v>
      </c>
      <c r="T9" s="4">
        <v>44475</v>
      </c>
      <c r="U9" s="4">
        <f t="shared" si="5"/>
        <v>126015</v>
      </c>
      <c r="V9" s="4">
        <f t="shared" si="6"/>
        <v>392628</v>
      </c>
      <c r="AA9" s="3"/>
    </row>
    <row r="10" spans="1:27" x14ac:dyDescent="0.25">
      <c r="A10" s="48" t="s">
        <v>72</v>
      </c>
      <c r="B10" s="45" t="s">
        <v>19</v>
      </c>
      <c r="C10" s="39" t="s">
        <v>4</v>
      </c>
      <c r="D10" s="4">
        <v>11792</v>
      </c>
      <c r="E10" s="39">
        <v>12971</v>
      </c>
      <c r="F10" s="39">
        <v>14955</v>
      </c>
      <c r="G10" s="39">
        <f t="shared" si="0"/>
        <v>39718</v>
      </c>
      <c r="H10" s="4">
        <v>14955</v>
      </c>
      <c r="I10" s="4">
        <v>14955</v>
      </c>
      <c r="J10" s="4">
        <v>14955</v>
      </c>
      <c r="K10" s="4">
        <f t="shared" si="1"/>
        <v>44865</v>
      </c>
      <c r="L10" s="4">
        <f t="shared" si="2"/>
        <v>84583</v>
      </c>
      <c r="M10" s="4">
        <v>14955</v>
      </c>
      <c r="N10" s="4">
        <v>14955</v>
      </c>
      <c r="O10" s="4">
        <v>14955</v>
      </c>
      <c r="P10" s="4">
        <f t="shared" si="3"/>
        <v>44865</v>
      </c>
      <c r="Q10" s="4">
        <f t="shared" si="4"/>
        <v>129448</v>
      </c>
      <c r="R10" s="4">
        <v>14955</v>
      </c>
      <c r="S10" s="4">
        <v>14955</v>
      </c>
      <c r="T10" s="4">
        <v>14955</v>
      </c>
      <c r="U10" s="4">
        <f t="shared" si="5"/>
        <v>44865</v>
      </c>
      <c r="V10" s="4">
        <f t="shared" si="6"/>
        <v>174313</v>
      </c>
      <c r="AA10" s="3"/>
    </row>
    <row r="11" spans="1:27" x14ac:dyDescent="0.25">
      <c r="A11" s="48" t="s">
        <v>73</v>
      </c>
      <c r="B11" s="45" t="s">
        <v>142</v>
      </c>
      <c r="C11" s="39" t="s">
        <v>4</v>
      </c>
      <c r="D11" s="39">
        <f>D12+D13+D15+D16+D17+D14</f>
        <v>12045</v>
      </c>
      <c r="E11" s="39">
        <f>E12+E13+E15+E16+E17+E14</f>
        <v>29885</v>
      </c>
      <c r="F11" s="39">
        <f>F12+F13+F15+F16+F17+F14</f>
        <v>20211</v>
      </c>
      <c r="G11" s="39">
        <f t="shared" si="0"/>
        <v>62141</v>
      </c>
      <c r="H11" s="4">
        <f>H12+H13+H15+H16+H17+H14+H18+H19</f>
        <v>27699</v>
      </c>
      <c r="I11" s="4">
        <f>I12+I13+I15+I16+I17+I14+I18+I19</f>
        <v>20520</v>
      </c>
      <c r="J11" s="4">
        <f>J12+J13+J15+J16+J17+J14+J18+J19</f>
        <v>37456</v>
      </c>
      <c r="K11" s="4">
        <f t="shared" si="1"/>
        <v>85675</v>
      </c>
      <c r="L11" s="4">
        <f t="shared" si="2"/>
        <v>147816</v>
      </c>
      <c r="M11" s="4">
        <f>M12+M13+M15+M16+M17+M14+M18+M19+M20</f>
        <v>19011</v>
      </c>
      <c r="N11" s="4">
        <f>N12+N13+N15+N16+N17+N14+N18+N19+N20</f>
        <v>22193</v>
      </c>
      <c r="O11" s="4">
        <f>O12+O13+O15+O16+O17+O14+O18+O19+O20</f>
        <v>30476</v>
      </c>
      <c r="P11" s="4">
        <f t="shared" si="3"/>
        <v>71680</v>
      </c>
      <c r="Q11" s="4">
        <f t="shared" si="4"/>
        <v>219496</v>
      </c>
      <c r="R11" s="4">
        <f>R12+R13+R15+R16+R17+R14+R18+R19+R20</f>
        <v>35103</v>
      </c>
      <c r="S11" s="4">
        <f>S12+S13+S15+S16+S17+S14+S18+S19+S20</f>
        <v>35284</v>
      </c>
      <c r="T11" s="4">
        <f>T12+T13+T15+T16+T17+T14+T18+T19+T20</f>
        <v>49585</v>
      </c>
      <c r="U11" s="4">
        <f t="shared" si="5"/>
        <v>119972</v>
      </c>
      <c r="V11" s="4">
        <f t="shared" si="6"/>
        <v>339468</v>
      </c>
      <c r="AA11" s="3"/>
    </row>
    <row r="12" spans="1:27" x14ac:dyDescent="0.25">
      <c r="A12" s="48"/>
      <c r="B12" s="45" t="s">
        <v>140</v>
      </c>
      <c r="C12" s="39" t="s">
        <v>4</v>
      </c>
      <c r="D12" s="39">
        <v>8545</v>
      </c>
      <c r="E12" s="39">
        <v>9421</v>
      </c>
      <c r="F12" s="39">
        <v>9421</v>
      </c>
      <c r="G12" s="39">
        <f t="shared" si="0"/>
        <v>27387</v>
      </c>
      <c r="H12" s="4">
        <v>9421</v>
      </c>
      <c r="I12" s="4">
        <v>9421</v>
      </c>
      <c r="J12" s="4">
        <v>9421</v>
      </c>
      <c r="K12" s="4">
        <f t="shared" si="1"/>
        <v>28263</v>
      </c>
      <c r="L12" s="4">
        <f t="shared" si="2"/>
        <v>55650</v>
      </c>
      <c r="M12" s="4">
        <v>9421</v>
      </c>
      <c r="N12" s="4">
        <v>9421</v>
      </c>
      <c r="O12" s="4">
        <v>9421</v>
      </c>
      <c r="P12" s="4">
        <f t="shared" si="3"/>
        <v>28263</v>
      </c>
      <c r="Q12" s="4">
        <f t="shared" si="4"/>
        <v>83913</v>
      </c>
      <c r="R12" s="4">
        <v>9421</v>
      </c>
      <c r="S12" s="4">
        <v>9421</v>
      </c>
      <c r="T12" s="4">
        <v>9421</v>
      </c>
      <c r="U12" s="4">
        <f t="shared" si="5"/>
        <v>28263</v>
      </c>
      <c r="V12" s="4">
        <f t="shared" si="6"/>
        <v>112176</v>
      </c>
      <c r="AA12" s="3"/>
    </row>
    <row r="13" spans="1:27" x14ac:dyDescent="0.25">
      <c r="A13" s="48"/>
      <c r="B13" s="45" t="s">
        <v>139</v>
      </c>
      <c r="C13" s="39" t="s">
        <v>4</v>
      </c>
      <c r="D13" s="39">
        <v>0</v>
      </c>
      <c r="E13" s="39">
        <v>9090</v>
      </c>
      <c r="F13" s="39">
        <v>9090</v>
      </c>
      <c r="G13" s="39">
        <f t="shared" si="0"/>
        <v>18180</v>
      </c>
      <c r="H13" s="4">
        <v>9090</v>
      </c>
      <c r="I13" s="4">
        <v>9090</v>
      </c>
      <c r="J13" s="4">
        <v>9090</v>
      </c>
      <c r="K13" s="4">
        <f t="shared" si="1"/>
        <v>27270</v>
      </c>
      <c r="L13" s="4">
        <f t="shared" si="2"/>
        <v>45450</v>
      </c>
      <c r="M13" s="4">
        <v>9090</v>
      </c>
      <c r="N13" s="4">
        <v>9090</v>
      </c>
      <c r="O13" s="4">
        <v>9090</v>
      </c>
      <c r="P13" s="4">
        <f t="shared" si="3"/>
        <v>27270</v>
      </c>
      <c r="Q13" s="4">
        <f t="shared" si="4"/>
        <v>72720</v>
      </c>
      <c r="R13" s="4">
        <v>9090</v>
      </c>
      <c r="S13" s="4">
        <v>9090</v>
      </c>
      <c r="T13" s="4">
        <v>9100</v>
      </c>
      <c r="U13" s="4">
        <f t="shared" si="5"/>
        <v>27280</v>
      </c>
      <c r="V13" s="4">
        <f t="shared" si="6"/>
        <v>100000</v>
      </c>
      <c r="AA13" s="3"/>
    </row>
    <row r="14" spans="1:27" x14ac:dyDescent="0.25">
      <c r="A14" s="48"/>
      <c r="B14" s="45" t="s">
        <v>153</v>
      </c>
      <c r="C14" s="39" t="s">
        <v>4</v>
      </c>
      <c r="D14" s="39">
        <v>0</v>
      </c>
      <c r="E14" s="39">
        <v>8394</v>
      </c>
      <c r="F14" s="39"/>
      <c r="G14" s="39">
        <f t="shared" si="0"/>
        <v>8394</v>
      </c>
      <c r="H14" s="4">
        <v>1164</v>
      </c>
      <c r="I14" s="4"/>
      <c r="J14" s="4"/>
      <c r="K14" s="4">
        <f t="shared" si="1"/>
        <v>1164</v>
      </c>
      <c r="L14" s="4">
        <f t="shared" si="2"/>
        <v>9558</v>
      </c>
      <c r="M14" s="4"/>
      <c r="N14" s="4"/>
      <c r="O14" s="4">
        <v>7530</v>
      </c>
      <c r="P14" s="4">
        <f t="shared" si="3"/>
        <v>7530</v>
      </c>
      <c r="Q14" s="4">
        <f t="shared" si="4"/>
        <v>17088</v>
      </c>
      <c r="R14" s="4"/>
      <c r="S14" s="4">
        <v>2529</v>
      </c>
      <c r="T14" s="4">
        <v>4271</v>
      </c>
      <c r="U14" s="4">
        <f t="shared" si="5"/>
        <v>6800</v>
      </c>
      <c r="V14" s="4">
        <f t="shared" si="6"/>
        <v>23888</v>
      </c>
      <c r="AA14" s="3"/>
    </row>
    <row r="15" spans="1:27" x14ac:dyDescent="0.25">
      <c r="A15" s="48"/>
      <c r="B15" s="45" t="s">
        <v>141</v>
      </c>
      <c r="C15" s="39" t="s">
        <v>4</v>
      </c>
      <c r="D15" s="39">
        <v>3500</v>
      </c>
      <c r="E15" s="39">
        <v>1480</v>
      </c>
      <c r="F15" s="39"/>
      <c r="G15" s="39">
        <f t="shared" si="0"/>
        <v>4980</v>
      </c>
      <c r="H15" s="4">
        <v>5975</v>
      </c>
      <c r="I15" s="4">
        <v>1339</v>
      </c>
      <c r="J15" s="4">
        <v>17779</v>
      </c>
      <c r="K15" s="4">
        <f t="shared" si="1"/>
        <v>25093</v>
      </c>
      <c r="L15" s="4">
        <f t="shared" si="2"/>
        <v>30073</v>
      </c>
      <c r="M15" s="4"/>
      <c r="N15" s="4">
        <v>3182</v>
      </c>
      <c r="O15" s="4">
        <v>1935</v>
      </c>
      <c r="P15" s="4">
        <f t="shared" si="3"/>
        <v>5117</v>
      </c>
      <c r="Q15" s="4">
        <f t="shared" si="4"/>
        <v>35190</v>
      </c>
      <c r="R15" s="4">
        <v>9092</v>
      </c>
      <c r="S15" s="4">
        <v>12744</v>
      </c>
      <c r="T15" s="4">
        <v>22743</v>
      </c>
      <c r="U15" s="4">
        <f t="shared" si="5"/>
        <v>44579</v>
      </c>
      <c r="V15" s="4">
        <f t="shared" si="6"/>
        <v>79769</v>
      </c>
      <c r="AA15" s="3"/>
    </row>
    <row r="16" spans="1:27" x14ac:dyDescent="0.25">
      <c r="A16" s="48"/>
      <c r="B16" s="45"/>
      <c r="C16" s="39"/>
      <c r="D16" s="39"/>
      <c r="E16" s="39"/>
      <c r="F16" s="39"/>
      <c r="G16" s="3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AA16" s="3"/>
    </row>
    <row r="17" spans="1:27" x14ac:dyDescent="0.25">
      <c r="A17" s="48"/>
      <c r="B17" s="45" t="s">
        <v>138</v>
      </c>
      <c r="C17" s="39" t="s">
        <v>4</v>
      </c>
      <c r="D17" s="39">
        <v>0</v>
      </c>
      <c r="E17" s="39">
        <v>1500</v>
      </c>
      <c r="F17" s="39">
        <v>1700</v>
      </c>
      <c r="G17" s="39">
        <f t="shared" si="0"/>
        <v>3200</v>
      </c>
      <c r="H17" s="4">
        <v>1700</v>
      </c>
      <c r="I17" s="4">
        <v>500</v>
      </c>
      <c r="J17" s="4">
        <v>1000</v>
      </c>
      <c r="K17" s="4">
        <f t="shared" si="1"/>
        <v>3200</v>
      </c>
      <c r="L17" s="4">
        <f t="shared" si="2"/>
        <v>6400</v>
      </c>
      <c r="M17" s="4">
        <v>500</v>
      </c>
      <c r="N17" s="4">
        <v>500</v>
      </c>
      <c r="O17" s="4">
        <v>2500</v>
      </c>
      <c r="P17" s="4">
        <f t="shared" si="3"/>
        <v>3500</v>
      </c>
      <c r="Q17" s="4">
        <f t="shared" si="4"/>
        <v>9900</v>
      </c>
      <c r="R17" s="4">
        <v>7500</v>
      </c>
      <c r="S17" s="4">
        <v>1500</v>
      </c>
      <c r="T17" s="4">
        <v>2500</v>
      </c>
      <c r="U17" s="4">
        <f t="shared" si="5"/>
        <v>11500</v>
      </c>
      <c r="V17" s="4">
        <f t="shared" si="6"/>
        <v>21400</v>
      </c>
      <c r="AA17" s="35"/>
    </row>
    <row r="18" spans="1:27" x14ac:dyDescent="0.25">
      <c r="A18" s="48"/>
      <c r="B18" s="45" t="s">
        <v>147</v>
      </c>
      <c r="C18" s="39" t="s">
        <v>4</v>
      </c>
      <c r="D18" s="39"/>
      <c r="E18" s="39"/>
      <c r="F18" s="39"/>
      <c r="G18" s="39"/>
      <c r="H18" s="4">
        <v>349</v>
      </c>
      <c r="I18" s="4">
        <v>170</v>
      </c>
      <c r="J18" s="4">
        <v>166</v>
      </c>
      <c r="K18" s="4">
        <f t="shared" si="1"/>
        <v>685</v>
      </c>
      <c r="L18" s="4">
        <f t="shared" si="2"/>
        <v>685</v>
      </c>
      <c r="M18" s="4"/>
      <c r="N18" s="4"/>
      <c r="O18" s="4"/>
      <c r="P18" s="4">
        <f t="shared" si="3"/>
        <v>0</v>
      </c>
      <c r="Q18" s="4">
        <f t="shared" si="4"/>
        <v>685</v>
      </c>
      <c r="R18" s="4"/>
      <c r="S18" s="4"/>
      <c r="T18" s="4">
        <v>1550</v>
      </c>
      <c r="U18" s="4">
        <f t="shared" si="5"/>
        <v>1550</v>
      </c>
      <c r="V18" s="4">
        <f t="shared" si="6"/>
        <v>2235</v>
      </c>
      <c r="AA18" s="35"/>
    </row>
    <row r="19" spans="1:27" s="57" customFormat="1" x14ac:dyDescent="0.25">
      <c r="A19" s="36"/>
      <c r="B19" s="6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AA19" s="65"/>
    </row>
    <row r="20" spans="1:27" x14ac:dyDescent="0.25">
      <c r="A20" s="48"/>
      <c r="B20" s="45" t="s">
        <v>149</v>
      </c>
      <c r="C20" s="39" t="s">
        <v>4</v>
      </c>
      <c r="D20" s="39"/>
      <c r="E20" s="39"/>
      <c r="F20" s="39">
        <v>1100</v>
      </c>
      <c r="G20" s="39">
        <f>F20</f>
        <v>1100</v>
      </c>
      <c r="H20" s="4"/>
      <c r="I20" s="4"/>
      <c r="J20" s="4"/>
      <c r="K20" s="4"/>
      <c r="L20" s="4">
        <f>K20+G20</f>
        <v>1100</v>
      </c>
      <c r="M20" s="4"/>
      <c r="N20" s="4"/>
      <c r="O20" s="4"/>
      <c r="P20" s="4">
        <f t="shared" si="3"/>
        <v>0</v>
      </c>
      <c r="Q20" s="4">
        <f t="shared" si="4"/>
        <v>1100</v>
      </c>
      <c r="R20" s="4"/>
      <c r="S20" s="4"/>
      <c r="T20" s="4"/>
      <c r="U20" s="4">
        <f t="shared" si="5"/>
        <v>0</v>
      </c>
      <c r="V20" s="4">
        <f t="shared" si="6"/>
        <v>1100</v>
      </c>
      <c r="AA20" s="35"/>
    </row>
    <row r="21" spans="1:27" x14ac:dyDescent="0.25">
      <c r="A21" s="48" t="s">
        <v>76</v>
      </c>
      <c r="B21" s="45" t="s">
        <v>136</v>
      </c>
      <c r="C21" s="39" t="s">
        <v>4</v>
      </c>
      <c r="D21" s="39">
        <v>14203</v>
      </c>
      <c r="E21" s="39">
        <v>22537</v>
      </c>
      <c r="F21" s="39">
        <v>18792</v>
      </c>
      <c r="G21" s="39">
        <f t="shared" si="0"/>
        <v>55532</v>
      </c>
      <c r="H21" s="4">
        <v>14772</v>
      </c>
      <c r="I21" s="4">
        <v>16080</v>
      </c>
      <c r="J21" s="4">
        <v>27583</v>
      </c>
      <c r="K21" s="4">
        <f t="shared" si="1"/>
        <v>58435</v>
      </c>
      <c r="L21" s="4">
        <f t="shared" si="2"/>
        <v>113967</v>
      </c>
      <c r="M21" s="4">
        <v>26074</v>
      </c>
      <c r="N21" s="4">
        <v>29690</v>
      </c>
      <c r="O21" s="4">
        <v>15413</v>
      </c>
      <c r="P21" s="4">
        <f t="shared" si="3"/>
        <v>71177</v>
      </c>
      <c r="Q21" s="4">
        <f t="shared" si="4"/>
        <v>185144</v>
      </c>
      <c r="R21" s="4">
        <v>27205</v>
      </c>
      <c r="S21" s="4">
        <v>29026</v>
      </c>
      <c r="T21" s="4">
        <v>17399</v>
      </c>
      <c r="U21" s="4">
        <f t="shared" si="5"/>
        <v>73630</v>
      </c>
      <c r="V21" s="4">
        <f t="shared" si="6"/>
        <v>258774</v>
      </c>
      <c r="AA21" s="35"/>
    </row>
    <row r="22" spans="1:27" x14ac:dyDescent="0.25">
      <c r="A22" s="48"/>
      <c r="B22" s="45" t="s">
        <v>157</v>
      </c>
      <c r="C22" s="39" t="s">
        <v>4</v>
      </c>
      <c r="D22" s="14">
        <f>(D5-D21)/6</f>
        <v>83669.333333333328</v>
      </c>
      <c r="E22" s="14">
        <f t="shared" ref="E22:F22" si="7">(E5-E21)/6</f>
        <v>95132.166666666672</v>
      </c>
      <c r="F22" s="14">
        <f t="shared" si="7"/>
        <v>106943.33333333333</v>
      </c>
      <c r="G22" s="14">
        <f t="shared" si="0"/>
        <v>285744.83333333331</v>
      </c>
      <c r="H22" s="6">
        <f t="shared" ref="H22:J22" si="8">(H5-H21)/6</f>
        <v>108454.5</v>
      </c>
      <c r="I22" s="6">
        <f t="shared" si="8"/>
        <v>107537</v>
      </c>
      <c r="J22" s="6">
        <f t="shared" si="8"/>
        <v>110655.5</v>
      </c>
      <c r="K22" s="6">
        <f t="shared" si="1"/>
        <v>326647</v>
      </c>
      <c r="L22" s="6">
        <f t="shared" si="2"/>
        <v>612391.83333333326</v>
      </c>
      <c r="M22" s="6">
        <f t="shared" ref="M22:O22" si="9">(M5-M21)/6</f>
        <v>107894.83333333333</v>
      </c>
      <c r="N22" s="6">
        <f t="shared" si="9"/>
        <v>108757.5</v>
      </c>
      <c r="O22" s="6">
        <f t="shared" si="9"/>
        <v>110490.33333333333</v>
      </c>
      <c r="P22" s="6">
        <f t="shared" si="3"/>
        <v>327142.66666666663</v>
      </c>
      <c r="Q22" s="6">
        <f t="shared" si="4"/>
        <v>939534.49999999988</v>
      </c>
      <c r="R22" s="6">
        <f t="shared" ref="R22:T22" si="10">(R5-R21)/6</f>
        <v>111634.83333333333</v>
      </c>
      <c r="S22" s="6">
        <f t="shared" si="10"/>
        <v>112061</v>
      </c>
      <c r="T22" s="6">
        <f t="shared" si="10"/>
        <v>114864</v>
      </c>
      <c r="U22" s="6">
        <f t="shared" si="5"/>
        <v>338559.83333333331</v>
      </c>
      <c r="V22" s="6">
        <f t="shared" si="6"/>
        <v>1278094.3333333333</v>
      </c>
      <c r="AA22" s="35"/>
    </row>
    <row r="23" spans="1:27" s="20" customFormat="1" x14ac:dyDescent="0.25">
      <c r="A23" s="66"/>
      <c r="B23" s="46" t="s">
        <v>158</v>
      </c>
      <c r="C23" s="47" t="s">
        <v>4</v>
      </c>
      <c r="D23" s="67">
        <f>D5-D22</f>
        <v>432549.66666666669</v>
      </c>
      <c r="E23" s="67">
        <f t="shared" ref="E23:F23" si="11">E5-E22</f>
        <v>498197.83333333331</v>
      </c>
      <c r="F23" s="67">
        <f t="shared" si="11"/>
        <v>553508.66666666663</v>
      </c>
      <c r="G23" s="67">
        <f t="shared" si="0"/>
        <v>1484256.1666666665</v>
      </c>
      <c r="H23" s="25">
        <f t="shared" ref="H23:J23" si="12">H5-H22</f>
        <v>557044.5</v>
      </c>
      <c r="I23" s="25">
        <f t="shared" si="12"/>
        <v>553765</v>
      </c>
      <c r="J23" s="25">
        <f t="shared" si="12"/>
        <v>580860.5</v>
      </c>
      <c r="K23" s="25">
        <f t="shared" ref="K23" si="13">H23+I23+J23</f>
        <v>1691670</v>
      </c>
      <c r="L23" s="25">
        <f t="shared" ref="L23" si="14">G23+K23</f>
        <v>3175926.1666666665</v>
      </c>
      <c r="M23" s="25">
        <f t="shared" ref="M23:O23" si="15">M5-M22</f>
        <v>565548.16666666663</v>
      </c>
      <c r="N23" s="25">
        <f t="shared" si="15"/>
        <v>573477.5</v>
      </c>
      <c r="O23" s="25">
        <f t="shared" si="15"/>
        <v>567864.66666666663</v>
      </c>
      <c r="P23" s="25">
        <f t="shared" ref="P23" si="16">M23+N23+O23</f>
        <v>1706890.333333333</v>
      </c>
      <c r="Q23" s="25">
        <f t="shared" ref="Q23" si="17">P23+L23</f>
        <v>4882816.5</v>
      </c>
      <c r="R23" s="25">
        <f t="shared" ref="R23:T23" si="18">R5-R22</f>
        <v>585379.16666666663</v>
      </c>
      <c r="S23" s="25">
        <f t="shared" si="18"/>
        <v>589331</v>
      </c>
      <c r="T23" s="25">
        <f t="shared" si="18"/>
        <v>591719</v>
      </c>
      <c r="U23" s="25">
        <f t="shared" ref="U23" si="19">R23+S23+T23</f>
        <v>1766429.1666666665</v>
      </c>
      <c r="V23" s="25">
        <f t="shared" ref="V23" si="20">Q23+U23</f>
        <v>6649245.666666666</v>
      </c>
      <c r="AA23" s="17"/>
    </row>
    <row r="24" spans="1:27" x14ac:dyDescent="0.25">
      <c r="A24" s="48"/>
      <c r="B24" s="45"/>
      <c r="C24" s="39"/>
      <c r="D24" s="14"/>
      <c r="E24" s="14"/>
      <c r="F24" s="14"/>
      <c r="G24" s="14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AA24" s="35"/>
    </row>
    <row r="25" spans="1:27" x14ac:dyDescent="0.25">
      <c r="A25" s="48" t="s">
        <v>21</v>
      </c>
      <c r="B25" s="46" t="s">
        <v>57</v>
      </c>
      <c r="C25" s="39" t="s">
        <v>4</v>
      </c>
      <c r="D25" s="14">
        <f>SUM(D27:D39)-D28-D29+D52+D61+D79+D89+D94</f>
        <v>469545.36170000001</v>
      </c>
      <c r="E25" s="14">
        <f>SUM(E27:E39)-E28-E29+E52+E61+E79+E89</f>
        <v>477276.95240000001</v>
      </c>
      <c r="F25" s="14">
        <f>SUM(F27:F39)-F28-F29+F52+F61+F79+F89+F93</f>
        <v>522252.21980000002</v>
      </c>
      <c r="G25" s="14">
        <f t="shared" si="0"/>
        <v>1469074.5339000002</v>
      </c>
      <c r="H25" s="6">
        <f>SUM(H27:H39)-H28-H29+H52+H61+H79+H89</f>
        <v>534831.71889999998</v>
      </c>
      <c r="I25" s="6">
        <f>SUM(I27:I39)-I28-I29+I52+I61+I79+I89</f>
        <v>558615.71889999998</v>
      </c>
      <c r="J25" s="6">
        <f>SUM(J27:J39)-J28-J29+J52+J61+J79+J89+J93</f>
        <v>513176.92140000005</v>
      </c>
      <c r="K25" s="6">
        <f t="shared" si="1"/>
        <v>1606624.3592000001</v>
      </c>
      <c r="L25" s="6">
        <f t="shared" si="2"/>
        <v>3075698.8931</v>
      </c>
      <c r="M25" s="6">
        <f>SUM(M27:M39)-M28-M29+M52+M61+M79+M89</f>
        <v>575442.24420000007</v>
      </c>
      <c r="N25" s="6">
        <f>SUM(N27:N39)-N28-N29+N52+N61+N79+N89</f>
        <v>564629.50219999999</v>
      </c>
      <c r="O25" s="6">
        <f>SUM(O27:O39)-O28-O29+O52+O61+O79+O89+O93</f>
        <v>577426.37920000008</v>
      </c>
      <c r="P25" s="6">
        <f t="shared" si="3"/>
        <v>1717498.1256000001</v>
      </c>
      <c r="Q25" s="6">
        <f t="shared" si="4"/>
        <v>4793197.0186999999</v>
      </c>
      <c r="R25" s="6">
        <f>SUM(R27:R39)-R28-R29+R52+R61+R79+R89</f>
        <v>597377.99560000002</v>
      </c>
      <c r="S25" s="6">
        <f>SUM(S27:S39)-S28-S29+S52+S61+S79+S89</f>
        <v>581438.37920000008</v>
      </c>
      <c r="T25" s="6">
        <f>SUM(T27:T39)-T28-T29+T52+T61+T79+T89+T93</f>
        <v>564990.84190000012</v>
      </c>
      <c r="U25" s="6">
        <f t="shared" ref="U25:U88" si="21">R25+S25+T25</f>
        <v>1743807.2167000002</v>
      </c>
      <c r="V25" s="6">
        <f t="shared" ref="V25:V88" si="22">Q25+U25</f>
        <v>6537004.2354000006</v>
      </c>
    </row>
    <row r="26" spans="1:27" x14ac:dyDescent="0.25">
      <c r="A26" s="48" t="s">
        <v>55</v>
      </c>
      <c r="B26" s="46" t="s">
        <v>54</v>
      </c>
      <c r="C26" s="39"/>
      <c r="D26" s="14">
        <f>SUM(D30:D39)+D27+D52</f>
        <v>380028.6617</v>
      </c>
      <c r="E26" s="14">
        <f t="shared" ref="E26:F26" si="23">SUM(E30:E39)+E27+E52</f>
        <v>377359.2524</v>
      </c>
      <c r="F26" s="14">
        <f t="shared" si="23"/>
        <v>410590.71980000002</v>
      </c>
      <c r="G26" s="14">
        <f t="shared" si="0"/>
        <v>1167978.6339</v>
      </c>
      <c r="H26" s="14">
        <f>SUM(H30:H39)+H27+H52</f>
        <v>431997.21890000004</v>
      </c>
      <c r="I26" s="14">
        <f>SUM(I30:I39)+I27+I52</f>
        <v>466813.21890000004</v>
      </c>
      <c r="J26" s="14">
        <f>SUM(J30:J39)+J27+J52</f>
        <v>399896.42140000005</v>
      </c>
      <c r="K26" s="6">
        <f t="shared" si="1"/>
        <v>1298706.8592000001</v>
      </c>
      <c r="L26" s="6">
        <f t="shared" si="2"/>
        <v>2466685.4931000001</v>
      </c>
      <c r="M26" s="6">
        <f>SUM(M30:M39)+M27+M52-M87</f>
        <v>460257.74420000002</v>
      </c>
      <c r="N26" s="6">
        <f>SUM(N30:N39)+N27+N52-N87</f>
        <v>447587.00220000005</v>
      </c>
      <c r="O26" s="6">
        <f>SUM(O30:O39)+O27+O52-O87</f>
        <v>462456.87920000002</v>
      </c>
      <c r="P26" s="6">
        <f t="shared" si="3"/>
        <v>1370301.6256000001</v>
      </c>
      <c r="Q26" s="6">
        <f t="shared" si="4"/>
        <v>3836987.1187000005</v>
      </c>
      <c r="R26" s="6">
        <f>SUM(R30:R39)+R27+R52-R87</f>
        <v>467923.49560000002</v>
      </c>
      <c r="S26" s="6">
        <f>SUM(S30:S39)+S27+S52-S87</f>
        <v>454817.87920000002</v>
      </c>
      <c r="T26" s="6">
        <f>SUM(T30:T39)+T27+T52-T87</f>
        <v>438457.3419</v>
      </c>
      <c r="U26" s="6">
        <f t="shared" si="21"/>
        <v>1361198.7167000002</v>
      </c>
      <c r="V26" s="6">
        <f t="shared" si="22"/>
        <v>5198185.8354000002</v>
      </c>
    </row>
    <row r="27" spans="1:27" s="40" customFormat="1" x14ac:dyDescent="0.25">
      <c r="A27" s="48" t="s">
        <v>59</v>
      </c>
      <c r="B27" s="45" t="s">
        <v>22</v>
      </c>
      <c r="C27" s="39" t="s">
        <v>4</v>
      </c>
      <c r="D27" s="39">
        <f>D28+D29</f>
        <v>184351</v>
      </c>
      <c r="E27" s="39">
        <f t="shared" ref="E27:F27" si="24">E28+E29</f>
        <v>175572</v>
      </c>
      <c r="F27" s="39">
        <f t="shared" si="24"/>
        <v>208194</v>
      </c>
      <c r="G27" s="39">
        <f t="shared" si="0"/>
        <v>568117</v>
      </c>
      <c r="H27" s="14">
        <f t="shared" ref="H27:J27" si="25">H28+H29</f>
        <v>218667</v>
      </c>
      <c r="I27" s="14">
        <f t="shared" si="25"/>
        <v>218667</v>
      </c>
      <c r="J27" s="14">
        <f t="shared" si="25"/>
        <v>187242</v>
      </c>
      <c r="K27" s="14">
        <f t="shared" si="1"/>
        <v>624576</v>
      </c>
      <c r="L27" s="14">
        <f t="shared" si="2"/>
        <v>1192693</v>
      </c>
      <c r="M27" s="14">
        <f t="shared" ref="M27:O27" si="26">M28+M29</f>
        <v>240926</v>
      </c>
      <c r="N27" s="14">
        <f t="shared" si="26"/>
        <v>218666</v>
      </c>
      <c r="O27" s="14">
        <f t="shared" si="26"/>
        <v>219976</v>
      </c>
      <c r="P27" s="14">
        <f t="shared" si="3"/>
        <v>679568</v>
      </c>
      <c r="Q27" s="39">
        <f t="shared" si="4"/>
        <v>1872261</v>
      </c>
      <c r="R27" s="39">
        <f t="shared" ref="R27:T27" si="27">R28+R29</f>
        <v>230468</v>
      </c>
      <c r="S27" s="39">
        <f t="shared" si="27"/>
        <v>219976</v>
      </c>
      <c r="T27" s="39">
        <f t="shared" si="27"/>
        <v>217357</v>
      </c>
      <c r="U27" s="39">
        <f t="shared" si="21"/>
        <v>667801</v>
      </c>
      <c r="V27" s="39">
        <f t="shared" si="22"/>
        <v>2540062</v>
      </c>
    </row>
    <row r="28" spans="1:27" s="40" customFormat="1" x14ac:dyDescent="0.25">
      <c r="A28" s="48"/>
      <c r="B28" s="45" t="s">
        <v>45</v>
      </c>
      <c r="C28" s="39" t="s">
        <v>4</v>
      </c>
      <c r="D28" s="39">
        <v>160306</v>
      </c>
      <c r="E28" s="39">
        <v>152672</v>
      </c>
      <c r="F28" s="39">
        <v>192985</v>
      </c>
      <c r="G28" s="39">
        <f>D28+E28+F28</f>
        <v>505963</v>
      </c>
      <c r="H28" s="39">
        <v>202695</v>
      </c>
      <c r="I28" s="39">
        <v>202695</v>
      </c>
      <c r="J28" s="39">
        <v>173565</v>
      </c>
      <c r="K28" s="39">
        <f t="shared" si="1"/>
        <v>578955</v>
      </c>
      <c r="L28" s="39">
        <f t="shared" si="2"/>
        <v>1084918</v>
      </c>
      <c r="M28" s="39">
        <v>223328</v>
      </c>
      <c r="N28" s="39">
        <v>202694</v>
      </c>
      <c r="O28" s="39">
        <v>203908</v>
      </c>
      <c r="P28" s="14">
        <f t="shared" si="3"/>
        <v>629930</v>
      </c>
      <c r="Q28" s="39">
        <f t="shared" si="4"/>
        <v>1714848</v>
      </c>
      <c r="R28" s="39">
        <v>213618</v>
      </c>
      <c r="S28" s="39">
        <v>203908</v>
      </c>
      <c r="T28" s="39">
        <v>201480</v>
      </c>
      <c r="U28" s="39">
        <f t="shared" si="21"/>
        <v>619006</v>
      </c>
      <c r="V28" s="39">
        <f t="shared" si="22"/>
        <v>2333854</v>
      </c>
    </row>
    <row r="29" spans="1:27" s="40" customFormat="1" x14ac:dyDescent="0.25">
      <c r="A29" s="48"/>
      <c r="B29" s="45" t="s">
        <v>46</v>
      </c>
      <c r="C29" s="39" t="s">
        <v>4</v>
      </c>
      <c r="D29" s="39">
        <v>24045</v>
      </c>
      <c r="E29" s="39">
        <v>22900</v>
      </c>
      <c r="F29" s="39">
        <v>15209</v>
      </c>
      <c r="G29" s="39">
        <f t="shared" ref="G29:G37" si="28">D29+E29+F29</f>
        <v>62154</v>
      </c>
      <c r="H29" s="14">
        <v>15972</v>
      </c>
      <c r="I29" s="14">
        <v>15972</v>
      </c>
      <c r="J29" s="14">
        <v>13677</v>
      </c>
      <c r="K29" s="14">
        <f t="shared" si="1"/>
        <v>45621</v>
      </c>
      <c r="L29" s="14">
        <f t="shared" si="2"/>
        <v>107775</v>
      </c>
      <c r="M29" s="14">
        <v>17598</v>
      </c>
      <c r="N29" s="14">
        <v>15972</v>
      </c>
      <c r="O29" s="14">
        <v>16068</v>
      </c>
      <c r="P29" s="14">
        <f t="shared" si="3"/>
        <v>49638</v>
      </c>
      <c r="Q29" s="39">
        <f t="shared" si="4"/>
        <v>157413</v>
      </c>
      <c r="R29" s="39">
        <v>16850</v>
      </c>
      <c r="S29" s="39">
        <v>16068</v>
      </c>
      <c r="T29" s="39">
        <v>15877</v>
      </c>
      <c r="U29" s="39">
        <f t="shared" si="21"/>
        <v>48795</v>
      </c>
      <c r="V29" s="39">
        <f t="shared" si="22"/>
        <v>206208</v>
      </c>
    </row>
    <row r="30" spans="1:27" s="40" customFormat="1" ht="15" customHeight="1" x14ac:dyDescent="0.25">
      <c r="A30" s="48" t="s">
        <v>60</v>
      </c>
      <c r="B30" s="45" t="s">
        <v>29</v>
      </c>
      <c r="C30" s="39" t="s">
        <v>4</v>
      </c>
      <c r="D30" s="14">
        <f>D27*0.2167</f>
        <v>39948.861700000001</v>
      </c>
      <c r="E30" s="14">
        <f t="shared" ref="E30:F30" si="29">E27*0.2167</f>
        <v>38046.452400000002</v>
      </c>
      <c r="F30" s="14">
        <f t="shared" si="29"/>
        <v>45115.639799999997</v>
      </c>
      <c r="G30" s="14">
        <f t="shared" si="28"/>
        <v>123110.95389999999</v>
      </c>
      <c r="H30" s="14">
        <f t="shared" ref="H30:J30" si="30">H27*0.2167</f>
        <v>47385.138899999998</v>
      </c>
      <c r="I30" s="14">
        <f t="shared" si="30"/>
        <v>47385.138899999998</v>
      </c>
      <c r="J30" s="14">
        <f t="shared" si="30"/>
        <v>40575.341399999998</v>
      </c>
      <c r="K30" s="14">
        <f t="shared" si="1"/>
        <v>135345.61919999999</v>
      </c>
      <c r="L30" s="14">
        <f t="shared" si="2"/>
        <v>258456.57309999998</v>
      </c>
      <c r="M30" s="14">
        <f t="shared" ref="M30:O30" si="31">M27*0.2167</f>
        <v>52208.664199999999</v>
      </c>
      <c r="N30" s="14">
        <f t="shared" si="31"/>
        <v>47384.922200000001</v>
      </c>
      <c r="O30" s="14">
        <f t="shared" si="31"/>
        <v>47668.799200000001</v>
      </c>
      <c r="P30" s="14">
        <f t="shared" si="3"/>
        <v>147262.38560000001</v>
      </c>
      <c r="Q30" s="39">
        <f t="shared" si="4"/>
        <v>405718.95869999996</v>
      </c>
      <c r="R30" s="14">
        <f t="shared" ref="R30:T30" si="32">R27*0.2167</f>
        <v>49942.4156</v>
      </c>
      <c r="S30" s="14">
        <f t="shared" si="32"/>
        <v>47668.799200000001</v>
      </c>
      <c r="T30" s="14">
        <f t="shared" si="32"/>
        <v>47101.261899999998</v>
      </c>
      <c r="U30" s="14">
        <f t="shared" si="21"/>
        <v>144712.4767</v>
      </c>
      <c r="V30" s="14">
        <f t="shared" si="22"/>
        <v>550431.43539999996</v>
      </c>
    </row>
    <row r="31" spans="1:27" s="40" customFormat="1" x14ac:dyDescent="0.25">
      <c r="A31" s="48" t="s">
        <v>61</v>
      </c>
      <c r="B31" s="45" t="s">
        <v>47</v>
      </c>
      <c r="C31" s="39" t="s">
        <v>4</v>
      </c>
      <c r="D31" s="14">
        <v>16015</v>
      </c>
      <c r="E31" s="14">
        <v>15246</v>
      </c>
      <c r="F31" s="14">
        <v>19200</v>
      </c>
      <c r="G31" s="14">
        <f t="shared" si="28"/>
        <v>50461</v>
      </c>
      <c r="H31" s="14">
        <v>19200</v>
      </c>
      <c r="I31" s="14">
        <v>19200</v>
      </c>
      <c r="J31" s="14">
        <v>19200</v>
      </c>
      <c r="K31" s="14">
        <f t="shared" si="1"/>
        <v>57600</v>
      </c>
      <c r="L31" s="14">
        <f t="shared" si="2"/>
        <v>108061</v>
      </c>
      <c r="M31" s="14">
        <v>19200</v>
      </c>
      <c r="N31" s="14">
        <v>19200</v>
      </c>
      <c r="O31" s="14">
        <v>19200</v>
      </c>
      <c r="P31" s="14">
        <f t="shared" si="3"/>
        <v>57600</v>
      </c>
      <c r="Q31" s="39">
        <f t="shared" si="4"/>
        <v>165661</v>
      </c>
      <c r="R31" s="39">
        <v>19200</v>
      </c>
      <c r="S31" s="39">
        <v>19200</v>
      </c>
      <c r="T31" s="39">
        <v>19200</v>
      </c>
      <c r="U31" s="39">
        <f t="shared" si="21"/>
        <v>57600</v>
      </c>
      <c r="V31" s="39">
        <f t="shared" si="22"/>
        <v>223261</v>
      </c>
    </row>
    <row r="32" spans="1:27" s="40" customFormat="1" x14ac:dyDescent="0.25">
      <c r="A32" s="48" t="s">
        <v>62</v>
      </c>
      <c r="B32" s="45" t="s">
        <v>9</v>
      </c>
      <c r="C32" s="39" t="s">
        <v>4</v>
      </c>
      <c r="D32" s="39">
        <v>11927</v>
      </c>
      <c r="E32" s="39">
        <v>11927</v>
      </c>
      <c r="F32" s="39">
        <v>11927</v>
      </c>
      <c r="G32" s="39">
        <f t="shared" si="28"/>
        <v>35781</v>
      </c>
      <c r="H32" s="39">
        <v>11927</v>
      </c>
      <c r="I32" s="39">
        <v>11927</v>
      </c>
      <c r="J32" s="39">
        <v>11927</v>
      </c>
      <c r="K32" s="39">
        <f t="shared" si="1"/>
        <v>35781</v>
      </c>
      <c r="L32" s="39">
        <f t="shared" si="2"/>
        <v>71562</v>
      </c>
      <c r="M32" s="39">
        <v>11927</v>
      </c>
      <c r="N32" s="39">
        <v>11927</v>
      </c>
      <c r="O32" s="39">
        <v>11927</v>
      </c>
      <c r="P32" s="14">
        <f t="shared" si="3"/>
        <v>35781</v>
      </c>
      <c r="Q32" s="39">
        <f t="shared" si="4"/>
        <v>107343</v>
      </c>
      <c r="R32" s="39">
        <v>11927</v>
      </c>
      <c r="S32" s="39">
        <v>11927</v>
      </c>
      <c r="T32" s="39">
        <v>11926</v>
      </c>
      <c r="U32" s="39">
        <f t="shared" si="21"/>
        <v>35780</v>
      </c>
      <c r="V32" s="39">
        <f t="shared" si="22"/>
        <v>143123</v>
      </c>
    </row>
    <row r="33" spans="1:22" s="40" customFormat="1" x14ac:dyDescent="0.25">
      <c r="A33" s="48" t="s">
        <v>63</v>
      </c>
      <c r="B33" s="45" t="s">
        <v>23</v>
      </c>
      <c r="C33" s="39" t="s">
        <v>4</v>
      </c>
      <c r="D33" s="39">
        <v>46951</v>
      </c>
      <c r="E33" s="39">
        <v>45980</v>
      </c>
      <c r="F33" s="39">
        <v>37864</v>
      </c>
      <c r="G33" s="39">
        <f t="shared" si="28"/>
        <v>130795</v>
      </c>
      <c r="H33" s="39">
        <v>30546</v>
      </c>
      <c r="I33" s="39">
        <v>32624</v>
      </c>
      <c r="J33" s="39">
        <v>20189</v>
      </c>
      <c r="K33" s="39">
        <f t="shared" si="1"/>
        <v>83359</v>
      </c>
      <c r="L33" s="39">
        <f t="shared" si="2"/>
        <v>214154</v>
      </c>
      <c r="M33" s="39">
        <v>18178</v>
      </c>
      <c r="N33" s="39">
        <v>18873</v>
      </c>
      <c r="O33" s="39">
        <v>22205</v>
      </c>
      <c r="P33" s="14">
        <f t="shared" si="3"/>
        <v>59256</v>
      </c>
      <c r="Q33" s="39">
        <f t="shared" si="4"/>
        <v>273410</v>
      </c>
      <c r="R33" s="39">
        <v>25439</v>
      </c>
      <c r="S33" s="39">
        <v>31382</v>
      </c>
      <c r="T33" s="39">
        <v>30136</v>
      </c>
      <c r="U33" s="39">
        <f t="shared" si="21"/>
        <v>86957</v>
      </c>
      <c r="V33" s="39">
        <f t="shared" si="22"/>
        <v>360367</v>
      </c>
    </row>
    <row r="34" spans="1:22" s="40" customFormat="1" x14ac:dyDescent="0.25">
      <c r="A34" s="48" t="s">
        <v>64</v>
      </c>
      <c r="B34" s="45" t="s">
        <v>24</v>
      </c>
      <c r="C34" s="39" t="s">
        <v>4</v>
      </c>
      <c r="D34" s="39">
        <v>22260</v>
      </c>
      <c r="E34" s="39">
        <v>19356</v>
      </c>
      <c r="F34" s="39">
        <v>19321</v>
      </c>
      <c r="G34" s="39">
        <f t="shared" si="28"/>
        <v>60937</v>
      </c>
      <c r="H34" s="39">
        <v>19964</v>
      </c>
      <c r="I34" s="39">
        <v>31443</v>
      </c>
      <c r="J34" s="39">
        <v>26703</v>
      </c>
      <c r="K34" s="39">
        <f t="shared" si="1"/>
        <v>78110</v>
      </c>
      <c r="L34" s="39">
        <f t="shared" si="2"/>
        <v>139047</v>
      </c>
      <c r="M34" s="39">
        <v>25384</v>
      </c>
      <c r="N34" s="39">
        <v>37086</v>
      </c>
      <c r="O34" s="39">
        <v>32259</v>
      </c>
      <c r="P34" s="14">
        <f t="shared" si="3"/>
        <v>94729</v>
      </c>
      <c r="Q34" s="39">
        <f t="shared" si="4"/>
        <v>233776</v>
      </c>
      <c r="R34" s="39">
        <v>37556</v>
      </c>
      <c r="S34" s="39">
        <v>31064</v>
      </c>
      <c r="T34" s="39">
        <v>36611</v>
      </c>
      <c r="U34" s="39">
        <f t="shared" si="21"/>
        <v>105231</v>
      </c>
      <c r="V34" s="39">
        <f t="shared" si="22"/>
        <v>339007</v>
      </c>
    </row>
    <row r="35" spans="1:22" s="40" customFormat="1" x14ac:dyDescent="0.25">
      <c r="A35" s="48" t="s">
        <v>65</v>
      </c>
      <c r="B35" s="45" t="s">
        <v>25</v>
      </c>
      <c r="C35" s="39" t="s">
        <v>4</v>
      </c>
      <c r="D35" s="39">
        <v>22078</v>
      </c>
      <c r="E35" s="39">
        <v>20874</v>
      </c>
      <c r="F35" s="39">
        <v>20372</v>
      </c>
      <c r="G35" s="39">
        <f t="shared" si="28"/>
        <v>63324</v>
      </c>
      <c r="H35" s="39">
        <v>30110</v>
      </c>
      <c r="I35" s="39">
        <v>45448</v>
      </c>
      <c r="J35" s="39">
        <v>46675</v>
      </c>
      <c r="K35" s="39">
        <f t="shared" si="1"/>
        <v>122233</v>
      </c>
      <c r="L35" s="39">
        <f t="shared" si="2"/>
        <v>185557</v>
      </c>
      <c r="M35" s="39">
        <v>46177</v>
      </c>
      <c r="N35" s="39">
        <v>40153</v>
      </c>
      <c r="O35" s="39">
        <v>54124</v>
      </c>
      <c r="P35" s="14">
        <f t="shared" si="3"/>
        <v>140454</v>
      </c>
      <c r="Q35" s="39">
        <f t="shared" si="4"/>
        <v>326011</v>
      </c>
      <c r="R35" s="39">
        <v>42039</v>
      </c>
      <c r="S35" s="39">
        <v>42172</v>
      </c>
      <c r="T35" s="39">
        <v>19724</v>
      </c>
      <c r="U35" s="39">
        <f t="shared" si="21"/>
        <v>103935</v>
      </c>
      <c r="V35" s="39">
        <f t="shared" si="22"/>
        <v>429946</v>
      </c>
    </row>
    <row r="36" spans="1:22" s="40" customFormat="1" x14ac:dyDescent="0.25">
      <c r="A36" s="48" t="s">
        <v>66</v>
      </c>
      <c r="B36" s="45" t="s">
        <v>133</v>
      </c>
      <c r="C36" s="39" t="s">
        <v>4</v>
      </c>
      <c r="D36" s="39">
        <v>390</v>
      </c>
      <c r="E36" s="39">
        <v>1083</v>
      </c>
      <c r="F36" s="39"/>
      <c r="G36" s="39">
        <f t="shared" si="28"/>
        <v>1473</v>
      </c>
      <c r="H36" s="39">
        <v>6388</v>
      </c>
      <c r="I36" s="39">
        <v>352</v>
      </c>
      <c r="J36" s="39">
        <v>118</v>
      </c>
      <c r="K36" s="39">
        <f t="shared" si="1"/>
        <v>6858</v>
      </c>
      <c r="L36" s="39">
        <f t="shared" si="2"/>
        <v>8331</v>
      </c>
      <c r="M36" s="39">
        <v>422</v>
      </c>
      <c r="N36" s="39">
        <v>8176</v>
      </c>
      <c r="O36" s="39">
        <v>8880</v>
      </c>
      <c r="P36" s="14">
        <f t="shared" si="3"/>
        <v>17478</v>
      </c>
      <c r="Q36" s="39">
        <f t="shared" si="4"/>
        <v>25809</v>
      </c>
      <c r="R36" s="39">
        <v>2345</v>
      </c>
      <c r="S36" s="39">
        <v>3876</v>
      </c>
      <c r="T36" s="39">
        <v>9778</v>
      </c>
      <c r="U36" s="39">
        <f t="shared" si="21"/>
        <v>15999</v>
      </c>
      <c r="V36" s="39">
        <f t="shared" si="22"/>
        <v>41808</v>
      </c>
    </row>
    <row r="37" spans="1:22" s="40" customFormat="1" x14ac:dyDescent="0.25">
      <c r="A37" s="48" t="s">
        <v>67</v>
      </c>
      <c r="B37" s="45" t="s">
        <v>80</v>
      </c>
      <c r="C37" s="39" t="s">
        <v>4</v>
      </c>
      <c r="D37" s="39">
        <v>840</v>
      </c>
      <c r="E37" s="39">
        <v>13537</v>
      </c>
      <c r="F37" s="39">
        <v>1942</v>
      </c>
      <c r="G37" s="39">
        <f t="shared" si="28"/>
        <v>16319</v>
      </c>
      <c r="H37" s="39">
        <v>2346</v>
      </c>
      <c r="I37" s="39">
        <v>10707</v>
      </c>
      <c r="J37" s="39">
        <v>2685</v>
      </c>
      <c r="K37" s="39">
        <f t="shared" si="1"/>
        <v>15738</v>
      </c>
      <c r="L37" s="39">
        <f t="shared" si="2"/>
        <v>32057</v>
      </c>
      <c r="M37" s="39">
        <v>1521</v>
      </c>
      <c r="N37" s="39">
        <v>1015</v>
      </c>
      <c r="O37" s="39">
        <v>2058</v>
      </c>
      <c r="P37" s="14">
        <f t="shared" si="3"/>
        <v>4594</v>
      </c>
      <c r="Q37" s="39">
        <f t="shared" si="4"/>
        <v>36651</v>
      </c>
      <c r="R37" s="39">
        <v>4333</v>
      </c>
      <c r="S37" s="39">
        <v>2866</v>
      </c>
      <c r="T37" s="39">
        <v>1277</v>
      </c>
      <c r="U37" s="39">
        <f t="shared" si="21"/>
        <v>8476</v>
      </c>
      <c r="V37" s="39">
        <f t="shared" si="22"/>
        <v>45127</v>
      </c>
    </row>
    <row r="38" spans="1:22" s="40" customFormat="1" x14ac:dyDescent="0.25">
      <c r="A38" s="48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14"/>
      <c r="Q38" s="39"/>
      <c r="R38" s="39"/>
      <c r="S38" s="39"/>
      <c r="T38" s="39"/>
      <c r="U38" s="39"/>
      <c r="V38" s="39"/>
    </row>
    <row r="39" spans="1:22" s="40" customFormat="1" x14ac:dyDescent="0.25">
      <c r="A39" s="48" t="s">
        <v>69</v>
      </c>
      <c r="B39" s="45" t="s">
        <v>26</v>
      </c>
      <c r="C39" s="39" t="s">
        <v>4</v>
      </c>
      <c r="D39" s="39">
        <f>SUM(D41:D48)</f>
        <v>916</v>
      </c>
      <c r="E39" s="39">
        <f t="shared" ref="E39:J39" si="33">SUM(E41:E48)</f>
        <v>1386</v>
      </c>
      <c r="F39" s="39">
        <f t="shared" si="33"/>
        <v>3012</v>
      </c>
      <c r="G39" s="39">
        <f>SUM(G40:G51)</f>
        <v>5314</v>
      </c>
      <c r="H39" s="39">
        <f>SUM(H40:H51)</f>
        <v>1821</v>
      </c>
      <c r="I39" s="39">
        <f>SUM(I41:I50)</f>
        <v>5417</v>
      </c>
      <c r="J39" s="39">
        <f t="shared" si="33"/>
        <v>939</v>
      </c>
      <c r="K39" s="39">
        <f t="shared" si="1"/>
        <v>8177</v>
      </c>
      <c r="L39" s="39">
        <f t="shared" si="2"/>
        <v>13491</v>
      </c>
      <c r="M39" s="39">
        <f>SUM(M41:M50)</f>
        <v>1031</v>
      </c>
      <c r="N39" s="39">
        <f>SUM(N40:N51)</f>
        <v>1823</v>
      </c>
      <c r="O39" s="39">
        <f>SUM(O40:O50)</f>
        <v>876</v>
      </c>
      <c r="P39" s="14">
        <f t="shared" si="3"/>
        <v>3730</v>
      </c>
      <c r="Q39" s="39">
        <f t="shared" si="4"/>
        <v>17221</v>
      </c>
      <c r="R39" s="39">
        <f>SUM(R40:R50)</f>
        <v>1391</v>
      </c>
      <c r="S39" s="39">
        <f>SUM(S40:S50)</f>
        <v>1403</v>
      </c>
      <c r="T39" s="39">
        <f>SUM(T40:T51)</f>
        <v>2064</v>
      </c>
      <c r="U39" s="39">
        <f t="shared" si="21"/>
        <v>4858</v>
      </c>
      <c r="V39" s="39">
        <f t="shared" si="22"/>
        <v>22079</v>
      </c>
    </row>
    <row r="40" spans="1:22" s="40" customFormat="1" x14ac:dyDescent="0.25">
      <c r="A40" s="48"/>
      <c r="B40" s="49"/>
      <c r="C40" s="39" t="s">
        <v>4</v>
      </c>
      <c r="D40" s="39"/>
      <c r="E40" s="39"/>
      <c r="F40" s="39"/>
      <c r="G40" s="39">
        <f t="shared" si="0"/>
        <v>0</v>
      </c>
      <c r="H40" s="39"/>
      <c r="I40" s="39"/>
      <c r="J40" s="39"/>
      <c r="K40" s="39">
        <f t="shared" si="1"/>
        <v>0</v>
      </c>
      <c r="L40" s="39">
        <f t="shared" si="2"/>
        <v>0</v>
      </c>
      <c r="M40" s="39"/>
      <c r="N40" s="39"/>
      <c r="O40" s="39"/>
      <c r="P40" s="14">
        <f t="shared" si="3"/>
        <v>0</v>
      </c>
      <c r="Q40" s="39">
        <f t="shared" si="4"/>
        <v>0</v>
      </c>
      <c r="R40" s="39"/>
      <c r="S40" s="39"/>
      <c r="T40" s="39">
        <v>0</v>
      </c>
      <c r="U40" s="39">
        <f t="shared" si="21"/>
        <v>0</v>
      </c>
      <c r="V40" s="39">
        <f t="shared" si="22"/>
        <v>0</v>
      </c>
    </row>
    <row r="41" spans="1:22" s="40" customFormat="1" x14ac:dyDescent="0.25">
      <c r="A41" s="48"/>
      <c r="B41" s="49" t="s">
        <v>145</v>
      </c>
      <c r="C41" s="39" t="s">
        <v>4</v>
      </c>
      <c r="D41" s="39"/>
      <c r="E41" s="39"/>
      <c r="F41" s="39">
        <v>1741</v>
      </c>
      <c r="G41" s="39">
        <f t="shared" si="0"/>
        <v>1741</v>
      </c>
      <c r="H41" s="39"/>
      <c r="I41" s="39">
        <v>4611</v>
      </c>
      <c r="J41" s="39">
        <v>158</v>
      </c>
      <c r="K41" s="39">
        <f t="shared" si="1"/>
        <v>4769</v>
      </c>
      <c r="L41" s="39">
        <f t="shared" si="2"/>
        <v>6510</v>
      </c>
      <c r="M41" s="39"/>
      <c r="N41" s="39">
        <v>249</v>
      </c>
      <c r="O41" s="39"/>
      <c r="P41" s="14">
        <f t="shared" si="3"/>
        <v>249</v>
      </c>
      <c r="Q41" s="39">
        <f t="shared" si="4"/>
        <v>6759</v>
      </c>
      <c r="R41" s="39"/>
      <c r="S41" s="39">
        <v>622</v>
      </c>
      <c r="T41" s="39">
        <v>678</v>
      </c>
      <c r="U41" s="39">
        <f t="shared" si="21"/>
        <v>1300</v>
      </c>
      <c r="V41" s="39">
        <f t="shared" si="22"/>
        <v>8059</v>
      </c>
    </row>
    <row r="42" spans="1:22" s="40" customFormat="1" x14ac:dyDescent="0.25">
      <c r="A42" s="48"/>
      <c r="B42" s="49" t="s">
        <v>48</v>
      </c>
      <c r="C42" s="39" t="s">
        <v>4</v>
      </c>
      <c r="D42" s="39"/>
      <c r="E42" s="39"/>
      <c r="F42" s="39">
        <v>500</v>
      </c>
      <c r="G42" s="39">
        <f t="shared" si="0"/>
        <v>500</v>
      </c>
      <c r="H42" s="39">
        <v>1000</v>
      </c>
      <c r="I42" s="39">
        <v>0</v>
      </c>
      <c r="J42" s="39"/>
      <c r="K42" s="39">
        <f t="shared" si="1"/>
        <v>1000</v>
      </c>
      <c r="L42" s="39">
        <f t="shared" si="2"/>
        <v>1500</v>
      </c>
      <c r="M42" s="39"/>
      <c r="N42" s="39"/>
      <c r="O42" s="39"/>
      <c r="P42" s="14">
        <f t="shared" si="3"/>
        <v>0</v>
      </c>
      <c r="Q42" s="39">
        <f t="shared" si="4"/>
        <v>1500</v>
      </c>
      <c r="R42" s="39">
        <v>500</v>
      </c>
      <c r="S42" s="39">
        <v>0</v>
      </c>
      <c r="T42" s="39">
        <v>500</v>
      </c>
      <c r="U42" s="39">
        <f t="shared" si="21"/>
        <v>1000</v>
      </c>
      <c r="V42" s="39">
        <f t="shared" si="22"/>
        <v>2500</v>
      </c>
    </row>
    <row r="43" spans="1:22" s="40" customFormat="1" x14ac:dyDescent="0.25">
      <c r="A43" s="48"/>
      <c r="B43" s="49" t="s">
        <v>91</v>
      </c>
      <c r="C43" s="39" t="s">
        <v>4</v>
      </c>
      <c r="D43" s="39"/>
      <c r="E43" s="39"/>
      <c r="F43" s="39"/>
      <c r="G43" s="39">
        <f t="shared" si="0"/>
        <v>0</v>
      </c>
      <c r="H43" s="39"/>
      <c r="I43" s="39"/>
      <c r="J43" s="39"/>
      <c r="K43" s="39">
        <f t="shared" si="1"/>
        <v>0</v>
      </c>
      <c r="L43" s="39">
        <f t="shared" si="2"/>
        <v>0</v>
      </c>
      <c r="M43" s="39"/>
      <c r="N43" s="39"/>
      <c r="O43" s="39"/>
      <c r="P43" s="14">
        <f t="shared" si="3"/>
        <v>0</v>
      </c>
      <c r="Q43" s="39">
        <f t="shared" si="4"/>
        <v>0</v>
      </c>
      <c r="R43" s="39"/>
      <c r="S43" s="39"/>
      <c r="T43" s="39"/>
      <c r="U43" s="39">
        <f t="shared" si="21"/>
        <v>0</v>
      </c>
      <c r="V43" s="39">
        <f t="shared" si="22"/>
        <v>0</v>
      </c>
    </row>
    <row r="44" spans="1:22" s="40" customFormat="1" x14ac:dyDescent="0.25">
      <c r="A44" s="48"/>
      <c r="B44" s="50" t="s">
        <v>148</v>
      </c>
      <c r="C44" s="39" t="s">
        <v>4</v>
      </c>
      <c r="D44" s="39"/>
      <c r="E44" s="39"/>
      <c r="F44" s="39"/>
      <c r="G44" s="39">
        <f t="shared" si="0"/>
        <v>0</v>
      </c>
      <c r="H44" s="39"/>
      <c r="I44" s="39"/>
      <c r="J44" s="39"/>
      <c r="K44" s="39">
        <f t="shared" si="1"/>
        <v>0</v>
      </c>
      <c r="L44" s="39">
        <f t="shared" si="2"/>
        <v>0</v>
      </c>
      <c r="M44" s="39">
        <v>0</v>
      </c>
      <c r="N44" s="39"/>
      <c r="O44" s="39"/>
      <c r="P44" s="14">
        <f t="shared" si="3"/>
        <v>0</v>
      </c>
      <c r="Q44" s="39">
        <f t="shared" si="4"/>
        <v>0</v>
      </c>
      <c r="R44" s="39"/>
      <c r="S44" s="39"/>
      <c r="T44" s="39"/>
      <c r="U44" s="39">
        <f t="shared" si="21"/>
        <v>0</v>
      </c>
      <c r="V44" s="39">
        <f t="shared" si="22"/>
        <v>0</v>
      </c>
    </row>
    <row r="45" spans="1:22" s="40" customFormat="1" x14ac:dyDescent="0.25">
      <c r="A45" s="48"/>
      <c r="B45" s="49" t="s">
        <v>131</v>
      </c>
      <c r="C45" s="39" t="s">
        <v>4</v>
      </c>
      <c r="D45" s="39">
        <v>0</v>
      </c>
      <c r="E45" s="39">
        <v>500</v>
      </c>
      <c r="F45" s="39">
        <v>0</v>
      </c>
      <c r="G45" s="39">
        <f t="shared" si="0"/>
        <v>500</v>
      </c>
      <c r="H45" s="39"/>
      <c r="I45" s="39"/>
      <c r="J45" s="39"/>
      <c r="K45" s="39">
        <f t="shared" si="1"/>
        <v>0</v>
      </c>
      <c r="L45" s="39">
        <f t="shared" si="2"/>
        <v>500</v>
      </c>
      <c r="M45" s="39">
        <v>300</v>
      </c>
      <c r="N45" s="39"/>
      <c r="O45" s="39"/>
      <c r="P45" s="14">
        <f t="shared" si="3"/>
        <v>300</v>
      </c>
      <c r="Q45" s="39">
        <f t="shared" si="4"/>
        <v>800</v>
      </c>
      <c r="R45" s="39"/>
      <c r="S45" s="39"/>
      <c r="T45" s="39"/>
      <c r="U45" s="39">
        <f t="shared" si="21"/>
        <v>0</v>
      </c>
      <c r="V45" s="39">
        <f t="shared" si="22"/>
        <v>800</v>
      </c>
    </row>
    <row r="46" spans="1:22" s="40" customFormat="1" x14ac:dyDescent="0.25">
      <c r="A46" s="48"/>
      <c r="B46" s="49" t="s">
        <v>49</v>
      </c>
      <c r="C46" s="39" t="s">
        <v>4</v>
      </c>
      <c r="D46" s="39">
        <v>560</v>
      </c>
      <c r="E46" s="39">
        <v>530</v>
      </c>
      <c r="F46" s="39">
        <v>415</v>
      </c>
      <c r="G46" s="39">
        <f t="shared" si="0"/>
        <v>1505</v>
      </c>
      <c r="H46" s="39">
        <v>465</v>
      </c>
      <c r="I46" s="39">
        <v>450</v>
      </c>
      <c r="J46" s="39">
        <v>425</v>
      </c>
      <c r="K46" s="39">
        <f t="shared" si="1"/>
        <v>1340</v>
      </c>
      <c r="L46" s="39">
        <f t="shared" si="2"/>
        <v>2845</v>
      </c>
      <c r="M46" s="39">
        <v>375</v>
      </c>
      <c r="N46" s="39">
        <v>570</v>
      </c>
      <c r="O46" s="39">
        <v>520</v>
      </c>
      <c r="P46" s="14">
        <f t="shared" si="3"/>
        <v>1465</v>
      </c>
      <c r="Q46" s="39">
        <f t="shared" si="4"/>
        <v>4310</v>
      </c>
      <c r="R46" s="39">
        <v>535</v>
      </c>
      <c r="S46" s="39">
        <v>425</v>
      </c>
      <c r="T46" s="39">
        <v>530</v>
      </c>
      <c r="U46" s="39">
        <f t="shared" si="21"/>
        <v>1490</v>
      </c>
      <c r="V46" s="39">
        <f t="shared" si="22"/>
        <v>5800</v>
      </c>
    </row>
    <row r="47" spans="1:22" s="40" customFormat="1" x14ac:dyDescent="0.25">
      <c r="A47" s="48"/>
      <c r="B47" s="49" t="s">
        <v>79</v>
      </c>
      <c r="C47" s="39" t="s">
        <v>4</v>
      </c>
      <c r="D47" s="39">
        <v>210</v>
      </c>
      <c r="E47" s="39">
        <v>210</v>
      </c>
      <c r="F47" s="39">
        <v>210</v>
      </c>
      <c r="G47" s="39">
        <f t="shared" si="0"/>
        <v>630</v>
      </c>
      <c r="H47" s="39">
        <v>210</v>
      </c>
      <c r="I47" s="39">
        <v>210</v>
      </c>
      <c r="J47" s="39">
        <v>210</v>
      </c>
      <c r="K47" s="39">
        <f t="shared" si="1"/>
        <v>630</v>
      </c>
      <c r="L47" s="39">
        <f t="shared" si="2"/>
        <v>1260</v>
      </c>
      <c r="M47" s="39">
        <v>210</v>
      </c>
      <c r="N47" s="39">
        <v>210</v>
      </c>
      <c r="O47" s="39">
        <v>210</v>
      </c>
      <c r="P47" s="14">
        <f t="shared" si="3"/>
        <v>630</v>
      </c>
      <c r="Q47" s="39">
        <f t="shared" si="4"/>
        <v>1890</v>
      </c>
      <c r="R47" s="39">
        <v>210</v>
      </c>
      <c r="S47" s="39">
        <v>210</v>
      </c>
      <c r="T47" s="39">
        <v>210</v>
      </c>
      <c r="U47" s="39">
        <f t="shared" si="21"/>
        <v>630</v>
      </c>
      <c r="V47" s="39">
        <f t="shared" si="22"/>
        <v>2520</v>
      </c>
    </row>
    <row r="48" spans="1:22" s="40" customFormat="1" x14ac:dyDescent="0.25">
      <c r="A48" s="48"/>
      <c r="B48" s="49" t="s">
        <v>52</v>
      </c>
      <c r="C48" s="39" t="s">
        <v>4</v>
      </c>
      <c r="D48" s="39">
        <v>146</v>
      </c>
      <c r="E48" s="39">
        <v>146</v>
      </c>
      <c r="F48" s="39">
        <v>146</v>
      </c>
      <c r="G48" s="39">
        <f t="shared" si="0"/>
        <v>438</v>
      </c>
      <c r="H48" s="39">
        <v>146</v>
      </c>
      <c r="I48" s="39">
        <v>146</v>
      </c>
      <c r="J48" s="39">
        <v>146</v>
      </c>
      <c r="K48" s="39">
        <f t="shared" si="1"/>
        <v>438</v>
      </c>
      <c r="L48" s="39">
        <f t="shared" si="2"/>
        <v>876</v>
      </c>
      <c r="M48" s="39">
        <v>146</v>
      </c>
      <c r="N48" s="39">
        <v>146</v>
      </c>
      <c r="O48" s="39">
        <v>146</v>
      </c>
      <c r="P48" s="14">
        <f t="shared" si="3"/>
        <v>438</v>
      </c>
      <c r="Q48" s="39">
        <f t="shared" si="4"/>
        <v>1314</v>
      </c>
      <c r="R48" s="39">
        <v>146</v>
      </c>
      <c r="S48" s="39">
        <v>146</v>
      </c>
      <c r="T48" s="39">
        <v>146</v>
      </c>
      <c r="U48" s="39">
        <f t="shared" si="21"/>
        <v>438</v>
      </c>
      <c r="V48" s="39">
        <f t="shared" si="22"/>
        <v>1752</v>
      </c>
    </row>
    <row r="49" spans="1:22" s="40" customFormat="1" x14ac:dyDescent="0.25">
      <c r="A49" s="48"/>
      <c r="B49" s="49" t="s">
        <v>122</v>
      </c>
      <c r="C49" s="39" t="s">
        <v>4</v>
      </c>
      <c r="D49" s="39"/>
      <c r="E49" s="39"/>
      <c r="F49" s="39"/>
      <c r="G49" s="39">
        <f t="shared" si="0"/>
        <v>0</v>
      </c>
      <c r="H49" s="39"/>
      <c r="I49" s="39"/>
      <c r="J49" s="39"/>
      <c r="K49" s="39">
        <f t="shared" si="1"/>
        <v>0</v>
      </c>
      <c r="L49" s="39">
        <f t="shared" si="2"/>
        <v>0</v>
      </c>
      <c r="M49" s="39"/>
      <c r="N49" s="39"/>
      <c r="O49" s="39"/>
      <c r="P49" s="14">
        <f t="shared" si="3"/>
        <v>0</v>
      </c>
      <c r="Q49" s="39">
        <f t="shared" si="4"/>
        <v>0</v>
      </c>
      <c r="R49" s="39"/>
      <c r="S49" s="39"/>
      <c r="T49" s="39"/>
      <c r="U49" s="39">
        <f t="shared" si="21"/>
        <v>0</v>
      </c>
      <c r="V49" s="39">
        <f t="shared" si="22"/>
        <v>0</v>
      </c>
    </row>
    <row r="50" spans="1:22" s="40" customFormat="1" x14ac:dyDescent="0.25">
      <c r="A50" s="48"/>
      <c r="B50" s="49" t="s">
        <v>94</v>
      </c>
      <c r="C50" s="39" t="s">
        <v>4</v>
      </c>
      <c r="D50" s="39"/>
      <c r="E50" s="39"/>
      <c r="F50" s="39"/>
      <c r="G50" s="39">
        <f t="shared" si="0"/>
        <v>0</v>
      </c>
      <c r="H50" s="39"/>
      <c r="I50" s="39"/>
      <c r="J50" s="39"/>
      <c r="K50" s="39">
        <f t="shared" si="1"/>
        <v>0</v>
      </c>
      <c r="L50" s="39">
        <f t="shared" si="2"/>
        <v>0</v>
      </c>
      <c r="M50" s="39"/>
      <c r="N50" s="39"/>
      <c r="O50" s="39"/>
      <c r="P50" s="14">
        <f t="shared" si="3"/>
        <v>0</v>
      </c>
      <c r="Q50" s="39">
        <f t="shared" si="4"/>
        <v>0</v>
      </c>
      <c r="R50" s="39"/>
      <c r="S50" s="39"/>
      <c r="T50" s="39"/>
      <c r="U50" s="39">
        <f t="shared" si="21"/>
        <v>0</v>
      </c>
      <c r="V50" s="39">
        <f t="shared" si="22"/>
        <v>0</v>
      </c>
    </row>
    <row r="51" spans="1:22" s="40" customFormat="1" x14ac:dyDescent="0.25">
      <c r="A51" s="48"/>
      <c r="B51" s="49" t="s">
        <v>150</v>
      </c>
      <c r="C51" s="39" t="s">
        <v>4</v>
      </c>
      <c r="D51" s="39"/>
      <c r="E51" s="39"/>
      <c r="F51" s="39"/>
      <c r="G51" s="39">
        <f t="shared" si="0"/>
        <v>0</v>
      </c>
      <c r="H51" s="39"/>
      <c r="I51" s="39"/>
      <c r="J51" s="39"/>
      <c r="K51" s="39">
        <f t="shared" si="1"/>
        <v>0</v>
      </c>
      <c r="L51" s="39">
        <f t="shared" si="2"/>
        <v>0</v>
      </c>
      <c r="M51" s="39"/>
      <c r="N51" s="39">
        <v>648</v>
      </c>
      <c r="O51" s="39"/>
      <c r="P51" s="14">
        <f t="shared" si="3"/>
        <v>648</v>
      </c>
      <c r="Q51" s="39">
        <f t="shared" si="4"/>
        <v>648</v>
      </c>
      <c r="R51" s="39"/>
      <c r="S51" s="39"/>
      <c r="T51" s="39"/>
      <c r="U51" s="39">
        <f t="shared" si="21"/>
        <v>0</v>
      </c>
      <c r="V51" s="39">
        <f t="shared" si="22"/>
        <v>648</v>
      </c>
    </row>
    <row r="52" spans="1:22" x14ac:dyDescent="0.25">
      <c r="A52" s="48" t="s">
        <v>137</v>
      </c>
      <c r="B52" s="46" t="s">
        <v>31</v>
      </c>
      <c r="C52" s="39" t="s">
        <v>4</v>
      </c>
      <c r="D52" s="14">
        <f>D53+D56+D57+D58+D59+D60</f>
        <v>34351.800000000003</v>
      </c>
      <c r="E52" s="14">
        <f>E53+E56+E57+E58+E59+E60</f>
        <v>34351.800000000003</v>
      </c>
      <c r="F52" s="14">
        <f>F53+F56+F57+F58+F59+F60</f>
        <v>43643.08</v>
      </c>
      <c r="G52" s="14">
        <f t="shared" si="0"/>
        <v>112346.68000000001</v>
      </c>
      <c r="H52" s="6">
        <f t="shared" ref="H52:J52" si="34">H53+H56+H57+H58+H59+H60</f>
        <v>43643.08</v>
      </c>
      <c r="I52" s="6">
        <f t="shared" si="34"/>
        <v>43643.08</v>
      </c>
      <c r="J52" s="6">
        <f t="shared" si="34"/>
        <v>43643.08</v>
      </c>
      <c r="K52" s="6">
        <f t="shared" si="1"/>
        <v>130929.24</v>
      </c>
      <c r="L52" s="6">
        <f t="shared" si="2"/>
        <v>243275.92</v>
      </c>
      <c r="M52" s="6">
        <f>M53+M56+M57+M58+M59+M60</f>
        <v>43643.08</v>
      </c>
      <c r="N52" s="6">
        <f>N53+N56+N57+N58+N59+N60</f>
        <v>43643.08</v>
      </c>
      <c r="O52" s="6">
        <f>O53+O56+O57+O58+O59+O60</f>
        <v>43643.08</v>
      </c>
      <c r="P52" s="6">
        <f t="shared" si="3"/>
        <v>130929.24</v>
      </c>
      <c r="Q52" s="6">
        <f t="shared" si="4"/>
        <v>374205.16000000003</v>
      </c>
      <c r="R52" s="6">
        <f>R53+R56+R57+R58+R59+R60</f>
        <v>43643.08</v>
      </c>
      <c r="S52" s="6">
        <f>S53+S56+S57+S58+S59+S60</f>
        <v>43643.08</v>
      </c>
      <c r="T52" s="6">
        <f>T53+T56+T57+T58+T59+T60</f>
        <v>43643.08</v>
      </c>
      <c r="U52" s="6">
        <f t="shared" si="21"/>
        <v>130929.24</v>
      </c>
      <c r="V52" s="6">
        <f t="shared" si="22"/>
        <v>505134.4</v>
      </c>
    </row>
    <row r="53" spans="1:22" x14ac:dyDescent="0.25">
      <c r="A53" s="48"/>
      <c r="B53" s="45" t="s">
        <v>28</v>
      </c>
      <c r="C53" s="39" t="s">
        <v>4</v>
      </c>
      <c r="D53" s="14">
        <f>D54+D55</f>
        <v>26190</v>
      </c>
      <c r="E53" s="14">
        <f>E54+E55</f>
        <v>26190</v>
      </c>
      <c r="F53" s="14">
        <f>F54+F55</f>
        <v>33314</v>
      </c>
      <c r="G53" s="14">
        <f t="shared" si="0"/>
        <v>85694</v>
      </c>
      <c r="H53" s="6">
        <f t="shared" ref="H53:J53" si="35">H54+H55</f>
        <v>33314</v>
      </c>
      <c r="I53" s="6">
        <f>I54+I55</f>
        <v>33314</v>
      </c>
      <c r="J53" s="6">
        <f t="shared" si="35"/>
        <v>33314</v>
      </c>
      <c r="K53" s="6">
        <f t="shared" si="1"/>
        <v>99942</v>
      </c>
      <c r="L53" s="6">
        <f t="shared" si="2"/>
        <v>185636</v>
      </c>
      <c r="M53" s="6">
        <f t="shared" ref="M53:O53" si="36">M54+M55</f>
        <v>33314</v>
      </c>
      <c r="N53" s="6">
        <f t="shared" si="36"/>
        <v>33314</v>
      </c>
      <c r="O53" s="6">
        <f t="shared" si="36"/>
        <v>33314</v>
      </c>
      <c r="P53" s="6">
        <f t="shared" si="3"/>
        <v>99942</v>
      </c>
      <c r="Q53" s="4">
        <f t="shared" si="4"/>
        <v>285578</v>
      </c>
      <c r="R53" s="4">
        <f>R54+R55</f>
        <v>33314</v>
      </c>
      <c r="S53" s="4">
        <f>S54+S55</f>
        <v>33314</v>
      </c>
      <c r="T53" s="4">
        <f>T54+T55</f>
        <v>33314</v>
      </c>
      <c r="U53" s="4">
        <f t="shared" si="21"/>
        <v>99942</v>
      </c>
      <c r="V53" s="4">
        <f t="shared" si="22"/>
        <v>385520</v>
      </c>
    </row>
    <row r="54" spans="1:22" x14ac:dyDescent="0.25">
      <c r="A54" s="48"/>
      <c r="B54" s="45" t="s">
        <v>45</v>
      </c>
      <c r="C54" s="39" t="s">
        <v>4</v>
      </c>
      <c r="D54" s="14">
        <v>26190</v>
      </c>
      <c r="E54" s="14">
        <v>26190</v>
      </c>
      <c r="F54" s="14">
        <v>33314</v>
      </c>
      <c r="G54" s="14">
        <f t="shared" si="0"/>
        <v>85694</v>
      </c>
      <c r="H54" s="6">
        <v>33314</v>
      </c>
      <c r="I54" s="6">
        <v>33314</v>
      </c>
      <c r="J54" s="6">
        <v>33314</v>
      </c>
      <c r="K54" s="6">
        <f t="shared" si="1"/>
        <v>99942</v>
      </c>
      <c r="L54" s="6">
        <f t="shared" si="2"/>
        <v>185636</v>
      </c>
      <c r="M54" s="6">
        <v>33314</v>
      </c>
      <c r="N54" s="6">
        <v>33314</v>
      </c>
      <c r="O54" s="6">
        <v>33314</v>
      </c>
      <c r="P54" s="6">
        <f t="shared" si="3"/>
        <v>99942</v>
      </c>
      <c r="Q54" s="4">
        <f t="shared" si="4"/>
        <v>285578</v>
      </c>
      <c r="R54" s="4">
        <v>33314</v>
      </c>
      <c r="S54" s="4">
        <v>33314</v>
      </c>
      <c r="T54" s="4">
        <v>33314</v>
      </c>
      <c r="U54" s="4">
        <f t="shared" si="21"/>
        <v>99942</v>
      </c>
      <c r="V54" s="4">
        <f t="shared" si="22"/>
        <v>385520</v>
      </c>
    </row>
    <row r="55" spans="1:22" x14ac:dyDescent="0.25">
      <c r="A55" s="48"/>
      <c r="B55" s="45" t="s">
        <v>50</v>
      </c>
      <c r="C55" s="39" t="s">
        <v>4</v>
      </c>
      <c r="D55" s="14">
        <v>0</v>
      </c>
      <c r="E55" s="14">
        <v>0</v>
      </c>
      <c r="F55" s="14">
        <v>0</v>
      </c>
      <c r="G55" s="14">
        <f t="shared" si="0"/>
        <v>0</v>
      </c>
      <c r="H55" s="6">
        <v>0</v>
      </c>
      <c r="I55" s="6">
        <v>0</v>
      </c>
      <c r="J55" s="6">
        <v>0</v>
      </c>
      <c r="K55" s="6">
        <f t="shared" si="1"/>
        <v>0</v>
      </c>
      <c r="L55" s="6">
        <f t="shared" si="2"/>
        <v>0</v>
      </c>
      <c r="M55" s="6">
        <v>0</v>
      </c>
      <c r="N55" s="6">
        <v>0</v>
      </c>
      <c r="O55" s="6">
        <v>0</v>
      </c>
      <c r="P55" s="6">
        <f t="shared" si="3"/>
        <v>0</v>
      </c>
      <c r="Q55" s="4">
        <f t="shared" si="4"/>
        <v>0</v>
      </c>
      <c r="R55" s="4">
        <v>0</v>
      </c>
      <c r="S55" s="4">
        <v>0</v>
      </c>
      <c r="T55" s="4">
        <v>0</v>
      </c>
      <c r="U55" s="4">
        <f t="shared" si="21"/>
        <v>0</v>
      </c>
      <c r="V55" s="4">
        <f t="shared" si="22"/>
        <v>0</v>
      </c>
    </row>
    <row r="56" spans="1:22" x14ac:dyDescent="0.25">
      <c r="A56" s="48"/>
      <c r="B56" s="45" t="s">
        <v>29</v>
      </c>
      <c r="C56" s="39" t="s">
        <v>4</v>
      </c>
      <c r="D56" s="14">
        <f>D54*0.22</f>
        <v>5761.8</v>
      </c>
      <c r="E56" s="14">
        <f>E53*0.22</f>
        <v>5761.8</v>
      </c>
      <c r="F56" s="14">
        <f>F53*0.22</f>
        <v>7329.08</v>
      </c>
      <c r="G56" s="14">
        <f t="shared" ref="G56:U56" si="37">G53*0.22</f>
        <v>18852.68</v>
      </c>
      <c r="H56" s="6">
        <v>7329.08</v>
      </c>
      <c r="I56" s="6">
        <v>7329.08</v>
      </c>
      <c r="J56" s="6">
        <v>7329.08</v>
      </c>
      <c r="K56" s="6">
        <f t="shared" si="37"/>
        <v>21987.24</v>
      </c>
      <c r="L56" s="6">
        <f t="shared" si="37"/>
        <v>40839.919999999998</v>
      </c>
      <c r="M56" s="6">
        <v>7329.08</v>
      </c>
      <c r="N56" s="6">
        <v>7329.08</v>
      </c>
      <c r="O56" s="6">
        <v>7329.08</v>
      </c>
      <c r="P56" s="6">
        <f t="shared" si="37"/>
        <v>21987.24</v>
      </c>
      <c r="Q56" s="6">
        <f t="shared" si="37"/>
        <v>62827.16</v>
      </c>
      <c r="R56" s="6">
        <v>7329.08</v>
      </c>
      <c r="S56" s="6">
        <v>7329.08</v>
      </c>
      <c r="T56" s="6">
        <v>7329.08</v>
      </c>
      <c r="U56" s="6">
        <f t="shared" si="37"/>
        <v>21987.24</v>
      </c>
      <c r="V56" s="6">
        <f t="shared" si="22"/>
        <v>84814.400000000009</v>
      </c>
    </row>
    <row r="57" spans="1:22" x14ac:dyDescent="0.25">
      <c r="A57" s="48"/>
      <c r="B57" s="45" t="s">
        <v>47</v>
      </c>
      <c r="C57" s="39" t="s">
        <v>4</v>
      </c>
      <c r="D57" s="14">
        <v>2400</v>
      </c>
      <c r="E57" s="14">
        <v>2400</v>
      </c>
      <c r="F57" s="14">
        <v>3000</v>
      </c>
      <c r="G57" s="14">
        <f t="shared" si="0"/>
        <v>7800</v>
      </c>
      <c r="H57" s="6">
        <v>3000</v>
      </c>
      <c r="I57" s="6">
        <v>3000</v>
      </c>
      <c r="J57" s="6">
        <v>3000</v>
      </c>
      <c r="K57" s="6">
        <f t="shared" si="1"/>
        <v>9000</v>
      </c>
      <c r="L57" s="6">
        <f t="shared" si="2"/>
        <v>16800</v>
      </c>
      <c r="M57" s="6">
        <v>3000</v>
      </c>
      <c r="N57" s="6">
        <v>3000</v>
      </c>
      <c r="O57" s="6">
        <v>3000</v>
      </c>
      <c r="P57" s="6">
        <f t="shared" si="3"/>
        <v>9000</v>
      </c>
      <c r="Q57" s="4">
        <f t="shared" si="4"/>
        <v>25800</v>
      </c>
      <c r="R57" s="4">
        <v>3000</v>
      </c>
      <c r="S57" s="4">
        <v>3000</v>
      </c>
      <c r="T57" s="4">
        <v>3000</v>
      </c>
      <c r="U57" s="4">
        <f t="shared" si="21"/>
        <v>9000</v>
      </c>
      <c r="V57" s="4">
        <f t="shared" si="22"/>
        <v>34800</v>
      </c>
    </row>
    <row r="58" spans="1:22" x14ac:dyDescent="0.25">
      <c r="A58" s="48"/>
      <c r="B58" s="45" t="s">
        <v>33</v>
      </c>
      <c r="C58" s="39" t="s">
        <v>4</v>
      </c>
      <c r="D58" s="14"/>
      <c r="E58" s="14"/>
      <c r="F58" s="14"/>
      <c r="G58" s="14">
        <f t="shared" si="0"/>
        <v>0</v>
      </c>
      <c r="H58" s="6"/>
      <c r="I58" s="6"/>
      <c r="J58" s="6"/>
      <c r="K58" s="6">
        <f t="shared" si="1"/>
        <v>0</v>
      </c>
      <c r="L58" s="6">
        <f t="shared" si="2"/>
        <v>0</v>
      </c>
      <c r="M58" s="6"/>
      <c r="N58" s="6"/>
      <c r="O58" s="6"/>
      <c r="P58" s="6">
        <f t="shared" si="3"/>
        <v>0</v>
      </c>
      <c r="Q58" s="4">
        <f t="shared" si="4"/>
        <v>0</v>
      </c>
      <c r="R58" s="4"/>
      <c r="S58" s="4"/>
      <c r="T58" s="4"/>
      <c r="U58" s="4">
        <f t="shared" si="21"/>
        <v>0</v>
      </c>
      <c r="V58" s="4">
        <f t="shared" si="22"/>
        <v>0</v>
      </c>
    </row>
    <row r="59" spans="1:22" x14ac:dyDescent="0.25">
      <c r="A59" s="48"/>
      <c r="B59" s="45" t="s">
        <v>87</v>
      </c>
      <c r="C59" s="39" t="s">
        <v>4</v>
      </c>
      <c r="D59" s="14"/>
      <c r="E59" s="14"/>
      <c r="F59" s="14"/>
      <c r="G59" s="14">
        <f t="shared" si="0"/>
        <v>0</v>
      </c>
      <c r="H59" s="6"/>
      <c r="I59" s="6"/>
      <c r="J59" s="6"/>
      <c r="K59" s="6">
        <f t="shared" si="1"/>
        <v>0</v>
      </c>
      <c r="L59" s="6">
        <f t="shared" si="2"/>
        <v>0</v>
      </c>
      <c r="M59" s="6"/>
      <c r="N59" s="6"/>
      <c r="O59" s="6"/>
      <c r="P59" s="6">
        <f t="shared" si="3"/>
        <v>0</v>
      </c>
      <c r="Q59" s="4">
        <f t="shared" si="4"/>
        <v>0</v>
      </c>
      <c r="R59" s="4"/>
      <c r="S59" s="4"/>
      <c r="T59" s="4"/>
      <c r="U59" s="4">
        <f t="shared" si="21"/>
        <v>0</v>
      </c>
      <c r="V59" s="4">
        <f t="shared" si="22"/>
        <v>0</v>
      </c>
    </row>
    <row r="60" spans="1:22" x14ac:dyDescent="0.25">
      <c r="A60" s="45"/>
      <c r="B60" s="45" t="s">
        <v>95</v>
      </c>
      <c r="C60" s="39" t="s">
        <v>4</v>
      </c>
      <c r="D60" s="39"/>
      <c r="E60" s="39"/>
      <c r="F60" s="39"/>
      <c r="G60" s="39">
        <f t="shared" si="0"/>
        <v>0</v>
      </c>
      <c r="H60" s="4"/>
      <c r="I60" s="4"/>
      <c r="J60" s="4"/>
      <c r="K60" s="4">
        <f t="shared" si="1"/>
        <v>0</v>
      </c>
      <c r="L60" s="4">
        <f t="shared" si="2"/>
        <v>0</v>
      </c>
      <c r="M60" s="4"/>
      <c r="N60" s="4"/>
      <c r="O60" s="4"/>
      <c r="P60" s="4">
        <f t="shared" si="3"/>
        <v>0</v>
      </c>
      <c r="Q60" s="4">
        <f t="shared" si="4"/>
        <v>0</v>
      </c>
      <c r="R60" s="4"/>
      <c r="S60" s="4"/>
      <c r="T60" s="4"/>
      <c r="U60" s="4">
        <f t="shared" si="21"/>
        <v>0</v>
      </c>
      <c r="V60" s="4">
        <f t="shared" si="22"/>
        <v>0</v>
      </c>
    </row>
    <row r="61" spans="1:22" x14ac:dyDescent="0.25">
      <c r="A61" s="48" t="s">
        <v>56</v>
      </c>
      <c r="B61" s="46" t="s">
        <v>30</v>
      </c>
      <c r="C61" s="39" t="s">
        <v>4</v>
      </c>
      <c r="D61" s="14">
        <f>SUM(D62:D78)-D63-D64</f>
        <v>67524</v>
      </c>
      <c r="E61" s="14">
        <f>SUM(E62:E78)-E63-E64</f>
        <v>65004</v>
      </c>
      <c r="F61" s="14">
        <f>SUM(F62:F78)-F63-F64</f>
        <v>75233</v>
      </c>
      <c r="G61" s="14">
        <f t="shared" si="0"/>
        <v>207761</v>
      </c>
      <c r="H61" s="6">
        <f>SUM(H62:H78)-H63-H64</f>
        <v>70767</v>
      </c>
      <c r="I61" s="6">
        <f>SUM(I62:I78)-I63-I64</f>
        <v>64676</v>
      </c>
      <c r="J61" s="6">
        <f>SUM(J62:J78)-J63-J64</f>
        <v>64545</v>
      </c>
      <c r="K61" s="6">
        <f t="shared" si="1"/>
        <v>199988</v>
      </c>
      <c r="L61" s="6">
        <f t="shared" si="2"/>
        <v>407749</v>
      </c>
      <c r="M61" s="6">
        <f>SUM(M62:M78)-M63-M64</f>
        <v>64670</v>
      </c>
      <c r="N61" s="6">
        <f>SUM(N62:N78)-N63-N64</f>
        <v>64436</v>
      </c>
      <c r="O61" s="6">
        <f>SUM(O62:O78)-O63-O64</f>
        <v>66283</v>
      </c>
      <c r="P61" s="6">
        <f t="shared" si="3"/>
        <v>195389</v>
      </c>
      <c r="Q61" s="6">
        <f t="shared" si="4"/>
        <v>603138</v>
      </c>
      <c r="R61" s="4">
        <f>SUM(R62:R78)-R63-R64</f>
        <v>64967</v>
      </c>
      <c r="S61" s="4">
        <f>SUM(S62:S78)-S63-S64</f>
        <v>72935</v>
      </c>
      <c r="T61" s="4">
        <f>SUM(T62:T78)-T63-T64</f>
        <v>72124</v>
      </c>
      <c r="U61" s="4">
        <f t="shared" si="21"/>
        <v>210026</v>
      </c>
      <c r="V61" s="4">
        <f t="shared" si="22"/>
        <v>813164</v>
      </c>
    </row>
    <row r="62" spans="1:22" x14ac:dyDescent="0.25">
      <c r="A62" s="48"/>
      <c r="B62" s="45" t="s">
        <v>28</v>
      </c>
      <c r="C62" s="39" t="s">
        <v>4</v>
      </c>
      <c r="D62" s="14">
        <f>D63+D64</f>
        <v>37936</v>
      </c>
      <c r="E62" s="14">
        <f t="shared" ref="E62:F62" si="38">E63+E64</f>
        <v>37936</v>
      </c>
      <c r="F62" s="14">
        <f t="shared" si="38"/>
        <v>48102</v>
      </c>
      <c r="G62" s="14">
        <f t="shared" si="0"/>
        <v>123974</v>
      </c>
      <c r="H62" s="6">
        <f t="shared" ref="H62:J62" si="39">H63+H64</f>
        <v>48102</v>
      </c>
      <c r="I62" s="6">
        <f t="shared" si="39"/>
        <v>48102</v>
      </c>
      <c r="J62" s="6">
        <f t="shared" si="39"/>
        <v>48102</v>
      </c>
      <c r="K62" s="6">
        <f t="shared" si="1"/>
        <v>144306</v>
      </c>
      <c r="L62" s="6">
        <f t="shared" si="2"/>
        <v>268280</v>
      </c>
      <c r="M62" s="6">
        <f>M63+M64</f>
        <v>48102</v>
      </c>
      <c r="N62" s="6">
        <f>N63+N64</f>
        <v>48102</v>
      </c>
      <c r="O62" s="6">
        <f>O63+O64</f>
        <v>48102</v>
      </c>
      <c r="P62" s="6">
        <f t="shared" si="3"/>
        <v>144306</v>
      </c>
      <c r="Q62" s="6">
        <f t="shared" si="4"/>
        <v>412586</v>
      </c>
      <c r="R62" s="4">
        <f>R63+R64</f>
        <v>48102</v>
      </c>
      <c r="S62" s="4">
        <f>S63+S64</f>
        <v>48102</v>
      </c>
      <c r="T62" s="4">
        <f>T63+T64</f>
        <v>48102</v>
      </c>
      <c r="U62" s="4">
        <f t="shared" si="21"/>
        <v>144306</v>
      </c>
      <c r="V62" s="4">
        <f t="shared" si="22"/>
        <v>556892</v>
      </c>
    </row>
    <row r="63" spans="1:22" x14ac:dyDescent="0.25">
      <c r="A63" s="48"/>
      <c r="B63" s="45" t="s">
        <v>43</v>
      </c>
      <c r="C63" s="39" t="s">
        <v>4</v>
      </c>
      <c r="D63" s="14">
        <v>36100</v>
      </c>
      <c r="E63" s="14">
        <v>36100</v>
      </c>
      <c r="F63" s="14">
        <v>47694</v>
      </c>
      <c r="G63" s="14">
        <f t="shared" si="0"/>
        <v>119894</v>
      </c>
      <c r="H63" s="6">
        <v>47694</v>
      </c>
      <c r="I63" s="6">
        <v>47694</v>
      </c>
      <c r="J63" s="6">
        <v>47694</v>
      </c>
      <c r="K63" s="6">
        <f t="shared" si="1"/>
        <v>143082</v>
      </c>
      <c r="L63" s="6">
        <f t="shared" si="2"/>
        <v>262976</v>
      </c>
      <c r="M63" s="6">
        <v>47694</v>
      </c>
      <c r="N63" s="6">
        <v>47694</v>
      </c>
      <c r="O63" s="6">
        <v>47694</v>
      </c>
      <c r="P63" s="6">
        <f t="shared" si="3"/>
        <v>143082</v>
      </c>
      <c r="Q63" s="4">
        <f t="shared" si="4"/>
        <v>406058</v>
      </c>
      <c r="R63" s="4">
        <v>47694</v>
      </c>
      <c r="S63" s="4">
        <v>47694</v>
      </c>
      <c r="T63" s="4">
        <v>47694</v>
      </c>
      <c r="U63" s="4">
        <f t="shared" si="21"/>
        <v>143082</v>
      </c>
      <c r="V63" s="4">
        <f t="shared" si="22"/>
        <v>549140</v>
      </c>
    </row>
    <row r="64" spans="1:22" x14ac:dyDescent="0.25">
      <c r="A64" s="48"/>
      <c r="B64" s="45" t="s">
        <v>44</v>
      </c>
      <c r="C64" s="39" t="s">
        <v>4</v>
      </c>
      <c r="D64" s="14">
        <v>1836</v>
      </c>
      <c r="E64" s="14">
        <v>1836</v>
      </c>
      <c r="F64" s="14">
        <v>408</v>
      </c>
      <c r="G64" s="14">
        <f t="shared" si="0"/>
        <v>4080</v>
      </c>
      <c r="H64" s="6">
        <v>408</v>
      </c>
      <c r="I64" s="6">
        <v>408</v>
      </c>
      <c r="J64" s="6">
        <v>408</v>
      </c>
      <c r="K64" s="6">
        <f t="shared" si="1"/>
        <v>1224</v>
      </c>
      <c r="L64" s="6">
        <f t="shared" si="2"/>
        <v>5304</v>
      </c>
      <c r="M64" s="6">
        <v>408</v>
      </c>
      <c r="N64" s="6">
        <v>408</v>
      </c>
      <c r="O64" s="6">
        <v>408</v>
      </c>
      <c r="P64" s="6">
        <f t="shared" si="3"/>
        <v>1224</v>
      </c>
      <c r="Q64" s="4">
        <f t="shared" si="4"/>
        <v>6528</v>
      </c>
      <c r="R64" s="4">
        <v>408</v>
      </c>
      <c r="S64" s="4">
        <v>408</v>
      </c>
      <c r="T64" s="4">
        <v>408</v>
      </c>
      <c r="U64" s="4">
        <f t="shared" si="21"/>
        <v>1224</v>
      </c>
      <c r="V64" s="4">
        <f t="shared" si="22"/>
        <v>7752</v>
      </c>
    </row>
    <row r="65" spans="1:22" x14ac:dyDescent="0.25">
      <c r="A65" s="48"/>
      <c r="B65" s="45" t="s">
        <v>29</v>
      </c>
      <c r="C65" s="39" t="s">
        <v>4</v>
      </c>
      <c r="D65" s="14">
        <v>6987</v>
      </c>
      <c r="E65" s="14">
        <v>6987</v>
      </c>
      <c r="F65" s="14">
        <v>8613</v>
      </c>
      <c r="G65" s="14">
        <f t="shared" si="0"/>
        <v>22587</v>
      </c>
      <c r="H65" s="6">
        <v>8613</v>
      </c>
      <c r="I65" s="6">
        <v>8613</v>
      </c>
      <c r="J65" s="6">
        <v>8613</v>
      </c>
      <c r="K65" s="6">
        <f t="shared" si="1"/>
        <v>25839</v>
      </c>
      <c r="L65" s="6">
        <f t="shared" si="2"/>
        <v>48426</v>
      </c>
      <c r="M65" s="6">
        <v>8613</v>
      </c>
      <c r="N65" s="6">
        <v>8613</v>
      </c>
      <c r="O65" s="6">
        <v>8613</v>
      </c>
      <c r="P65" s="6">
        <f t="shared" si="3"/>
        <v>25839</v>
      </c>
      <c r="Q65" s="4">
        <f t="shared" si="4"/>
        <v>74265</v>
      </c>
      <c r="R65" s="4">
        <v>8613</v>
      </c>
      <c r="S65" s="4">
        <v>8613</v>
      </c>
      <c r="T65" s="4">
        <v>8613</v>
      </c>
      <c r="U65" s="4">
        <f t="shared" si="21"/>
        <v>25839</v>
      </c>
      <c r="V65" s="4">
        <f t="shared" si="22"/>
        <v>100104</v>
      </c>
    </row>
    <row r="66" spans="1:22" x14ac:dyDescent="0.25">
      <c r="A66" s="48"/>
      <c r="B66" s="45" t="s">
        <v>47</v>
      </c>
      <c r="C66" s="39" t="s">
        <v>4</v>
      </c>
      <c r="D66" s="14">
        <v>3500</v>
      </c>
      <c r="E66" s="14">
        <v>3500</v>
      </c>
      <c r="F66" s="14">
        <v>4400</v>
      </c>
      <c r="G66" s="14">
        <f t="shared" si="0"/>
        <v>11400</v>
      </c>
      <c r="H66" s="6">
        <v>4400</v>
      </c>
      <c r="I66" s="6">
        <v>4400</v>
      </c>
      <c r="J66" s="6">
        <v>4400</v>
      </c>
      <c r="K66" s="6">
        <f t="shared" si="1"/>
        <v>13200</v>
      </c>
      <c r="L66" s="6">
        <f t="shared" si="2"/>
        <v>24600</v>
      </c>
      <c r="M66" s="6">
        <v>4400</v>
      </c>
      <c r="N66" s="6">
        <v>4400</v>
      </c>
      <c r="O66" s="6">
        <v>4400</v>
      </c>
      <c r="P66" s="6">
        <f t="shared" si="3"/>
        <v>13200</v>
      </c>
      <c r="Q66" s="4">
        <f t="shared" si="4"/>
        <v>37800</v>
      </c>
      <c r="R66" s="4">
        <v>4400</v>
      </c>
      <c r="S66" s="4">
        <v>4400</v>
      </c>
      <c r="T66" s="4">
        <v>4400</v>
      </c>
      <c r="U66" s="4">
        <f t="shared" si="21"/>
        <v>13200</v>
      </c>
      <c r="V66" s="4">
        <f t="shared" si="22"/>
        <v>51000</v>
      </c>
    </row>
    <row r="67" spans="1:22" x14ac:dyDescent="0.25">
      <c r="A67" s="48"/>
      <c r="B67" s="45" t="s">
        <v>32</v>
      </c>
      <c r="C67" s="39" t="s">
        <v>4</v>
      </c>
      <c r="D67" s="39"/>
      <c r="E67" s="39"/>
      <c r="F67" s="39"/>
      <c r="G67" s="39">
        <f t="shared" si="0"/>
        <v>0</v>
      </c>
      <c r="H67" s="4"/>
      <c r="I67" s="4"/>
      <c r="J67" s="4"/>
      <c r="K67" s="4">
        <f t="shared" si="1"/>
        <v>0</v>
      </c>
      <c r="L67" s="4">
        <f t="shared" si="2"/>
        <v>0</v>
      </c>
      <c r="M67" s="4"/>
      <c r="N67" s="4"/>
      <c r="O67" s="4"/>
      <c r="P67" s="4">
        <f t="shared" si="3"/>
        <v>0</v>
      </c>
      <c r="Q67" s="4">
        <f t="shared" si="4"/>
        <v>0</v>
      </c>
      <c r="R67" s="4"/>
      <c r="S67" s="4"/>
      <c r="T67" s="4">
        <v>0</v>
      </c>
      <c r="U67" s="4">
        <f t="shared" si="21"/>
        <v>0</v>
      </c>
      <c r="V67" s="4">
        <f t="shared" si="22"/>
        <v>0</v>
      </c>
    </row>
    <row r="68" spans="1:22" x14ac:dyDescent="0.25">
      <c r="A68" s="48"/>
      <c r="B68" s="45" t="s">
        <v>25</v>
      </c>
      <c r="C68" s="39" t="s">
        <v>4</v>
      </c>
      <c r="D68" s="39">
        <v>1200</v>
      </c>
      <c r="E68" s="39">
        <v>1300</v>
      </c>
      <c r="F68" s="39">
        <v>1300</v>
      </c>
      <c r="G68" s="39">
        <f t="shared" si="0"/>
        <v>3800</v>
      </c>
      <c r="H68" s="4">
        <v>1300</v>
      </c>
      <c r="I68" s="4">
        <v>1300</v>
      </c>
      <c r="J68" s="4">
        <v>1300</v>
      </c>
      <c r="K68" s="4">
        <f t="shared" si="1"/>
        <v>3900</v>
      </c>
      <c r="L68" s="4">
        <f t="shared" si="2"/>
        <v>7700</v>
      </c>
      <c r="M68" s="4">
        <v>1300</v>
      </c>
      <c r="N68" s="4">
        <v>1300</v>
      </c>
      <c r="O68" s="4">
        <v>1300</v>
      </c>
      <c r="P68" s="4">
        <f t="shared" si="3"/>
        <v>3900</v>
      </c>
      <c r="Q68" s="4">
        <f t="shared" si="4"/>
        <v>11600</v>
      </c>
      <c r="R68" s="4">
        <v>1300</v>
      </c>
      <c r="S68" s="4">
        <v>1300</v>
      </c>
      <c r="T68" s="4">
        <v>1300</v>
      </c>
      <c r="U68" s="4">
        <f t="shared" si="21"/>
        <v>3900</v>
      </c>
      <c r="V68" s="4">
        <f t="shared" si="22"/>
        <v>15500</v>
      </c>
    </row>
    <row r="69" spans="1:22" x14ac:dyDescent="0.25">
      <c r="A69" s="48"/>
      <c r="B69" s="45" t="s">
        <v>33</v>
      </c>
      <c r="C69" s="39" t="s">
        <v>4</v>
      </c>
      <c r="D69" s="39"/>
      <c r="E69" s="39">
        <v>79</v>
      </c>
      <c r="F69" s="39">
        <v>60</v>
      </c>
      <c r="G69" s="39">
        <f t="shared" si="0"/>
        <v>139</v>
      </c>
      <c r="H69" s="4">
        <v>77</v>
      </c>
      <c r="I69" s="4">
        <v>79</v>
      </c>
      <c r="J69" s="4">
        <v>100</v>
      </c>
      <c r="K69" s="4">
        <f t="shared" si="1"/>
        <v>256</v>
      </c>
      <c r="L69" s="4">
        <f t="shared" si="2"/>
        <v>395</v>
      </c>
      <c r="M69" s="4"/>
      <c r="N69" s="4">
        <v>75</v>
      </c>
      <c r="O69" s="4">
        <v>79</v>
      </c>
      <c r="P69" s="4">
        <f t="shared" si="3"/>
        <v>154</v>
      </c>
      <c r="Q69" s="4">
        <f t="shared" si="4"/>
        <v>549</v>
      </c>
      <c r="R69" s="4"/>
      <c r="S69" s="4"/>
      <c r="T69" s="4">
        <v>0</v>
      </c>
      <c r="U69" s="4">
        <f t="shared" si="21"/>
        <v>0</v>
      </c>
      <c r="V69" s="4">
        <f t="shared" si="22"/>
        <v>549</v>
      </c>
    </row>
    <row r="70" spans="1:22" x14ac:dyDescent="0.25">
      <c r="A70" s="48"/>
      <c r="B70" s="45" t="s">
        <v>9</v>
      </c>
      <c r="C70" s="39" t="s">
        <v>4</v>
      </c>
      <c r="D70" s="39">
        <v>289</v>
      </c>
      <c r="E70" s="39">
        <v>289</v>
      </c>
      <c r="F70" s="39">
        <v>289</v>
      </c>
      <c r="G70" s="39">
        <f t="shared" si="0"/>
        <v>867</v>
      </c>
      <c r="H70" s="4">
        <v>289</v>
      </c>
      <c r="I70" s="4">
        <v>289</v>
      </c>
      <c r="J70" s="4">
        <v>289</v>
      </c>
      <c r="K70" s="4">
        <f t="shared" si="1"/>
        <v>867</v>
      </c>
      <c r="L70" s="4">
        <f t="shared" si="2"/>
        <v>1734</v>
      </c>
      <c r="M70" s="4">
        <v>289</v>
      </c>
      <c r="N70" s="4">
        <v>289</v>
      </c>
      <c r="O70" s="4">
        <v>289</v>
      </c>
      <c r="P70" s="4">
        <f t="shared" si="3"/>
        <v>867</v>
      </c>
      <c r="Q70" s="4">
        <f t="shared" si="4"/>
        <v>2601</v>
      </c>
      <c r="R70" s="4">
        <v>289</v>
      </c>
      <c r="S70" s="4">
        <v>289</v>
      </c>
      <c r="T70" s="4">
        <v>289</v>
      </c>
      <c r="U70" s="4">
        <f t="shared" si="21"/>
        <v>867</v>
      </c>
      <c r="V70" s="4">
        <f t="shared" si="22"/>
        <v>3468</v>
      </c>
    </row>
    <row r="71" spans="1:22" x14ac:dyDescent="0.25">
      <c r="A71" s="48"/>
      <c r="B71" s="45" t="s">
        <v>132</v>
      </c>
      <c r="C71" s="39" t="s">
        <v>4</v>
      </c>
      <c r="D71" s="39">
        <v>480</v>
      </c>
      <c r="E71" s="39">
        <v>480</v>
      </c>
      <c r="F71" s="39">
        <v>480</v>
      </c>
      <c r="G71" s="39">
        <f t="shared" si="0"/>
        <v>1440</v>
      </c>
      <c r="H71" s="4">
        <v>480</v>
      </c>
      <c r="I71" s="4">
        <v>480</v>
      </c>
      <c r="J71" s="4">
        <v>480</v>
      </c>
      <c r="K71" s="4">
        <f t="shared" si="1"/>
        <v>1440</v>
      </c>
      <c r="L71" s="4">
        <f t="shared" si="2"/>
        <v>2880</v>
      </c>
      <c r="M71" s="4">
        <v>480</v>
      </c>
      <c r="N71" s="4">
        <v>480</v>
      </c>
      <c r="O71" s="4">
        <v>480</v>
      </c>
      <c r="P71" s="4">
        <f t="shared" si="3"/>
        <v>1440</v>
      </c>
      <c r="Q71" s="4">
        <f t="shared" si="4"/>
        <v>4320</v>
      </c>
      <c r="R71" s="4">
        <v>480</v>
      </c>
      <c r="S71" s="4">
        <v>480</v>
      </c>
      <c r="T71" s="4">
        <v>480</v>
      </c>
      <c r="U71" s="4">
        <f t="shared" si="21"/>
        <v>1440</v>
      </c>
      <c r="V71" s="4">
        <f t="shared" si="22"/>
        <v>5760</v>
      </c>
    </row>
    <row r="72" spans="1:22" s="40" customFormat="1" x14ac:dyDescent="0.25">
      <c r="A72" s="48"/>
      <c r="B72" s="45" t="s">
        <v>34</v>
      </c>
      <c r="C72" s="39" t="s">
        <v>4</v>
      </c>
      <c r="D72" s="39">
        <v>6422</v>
      </c>
      <c r="E72" s="39">
        <v>4723</v>
      </c>
      <c r="F72" s="39">
        <v>2628</v>
      </c>
      <c r="G72" s="39">
        <f t="shared" si="0"/>
        <v>13773</v>
      </c>
      <c r="H72" s="39">
        <v>2733</v>
      </c>
      <c r="I72" s="39">
        <v>703</v>
      </c>
      <c r="J72" s="39">
        <v>551</v>
      </c>
      <c r="K72" s="39">
        <f t="shared" ref="K72:K91" si="40">H72+I72+J72</f>
        <v>3987</v>
      </c>
      <c r="L72" s="39">
        <f t="shared" ref="L72:L91" si="41">G72+K72</f>
        <v>17760</v>
      </c>
      <c r="M72" s="39">
        <v>576</v>
      </c>
      <c r="N72" s="39">
        <v>467</v>
      </c>
      <c r="O72" s="39">
        <v>518</v>
      </c>
      <c r="P72" s="39">
        <f t="shared" ref="P72:P91" si="42">M72+N72+O72</f>
        <v>1561</v>
      </c>
      <c r="Q72" s="39">
        <f t="shared" ref="Q72:Q91" si="43">P72+L72</f>
        <v>19321</v>
      </c>
      <c r="R72" s="39">
        <v>1073</v>
      </c>
      <c r="S72" s="39">
        <v>902</v>
      </c>
      <c r="T72" s="39">
        <v>902</v>
      </c>
      <c r="U72" s="39">
        <f t="shared" si="21"/>
        <v>2877</v>
      </c>
      <c r="V72" s="39">
        <f t="shared" si="22"/>
        <v>22198</v>
      </c>
    </row>
    <row r="73" spans="1:22" x14ac:dyDescent="0.25">
      <c r="A73" s="48"/>
      <c r="B73" s="45" t="s">
        <v>86</v>
      </c>
      <c r="C73" s="39" t="s">
        <v>4</v>
      </c>
      <c r="D73" s="39">
        <v>620</v>
      </c>
      <c r="E73" s="39">
        <v>620</v>
      </c>
      <c r="F73" s="39">
        <v>620</v>
      </c>
      <c r="G73" s="39">
        <f t="shared" si="0"/>
        <v>1860</v>
      </c>
      <c r="H73" s="4">
        <v>620</v>
      </c>
      <c r="I73" s="4">
        <v>620</v>
      </c>
      <c r="J73" s="4">
        <v>620</v>
      </c>
      <c r="K73" s="4">
        <f t="shared" si="40"/>
        <v>1860</v>
      </c>
      <c r="L73" s="4">
        <f t="shared" si="41"/>
        <v>3720</v>
      </c>
      <c r="M73" s="4">
        <v>620</v>
      </c>
      <c r="N73" s="4">
        <v>620</v>
      </c>
      <c r="O73" s="4">
        <v>620</v>
      </c>
      <c r="P73" s="4">
        <f t="shared" si="42"/>
        <v>1860</v>
      </c>
      <c r="Q73" s="4">
        <f t="shared" si="43"/>
        <v>5580</v>
      </c>
      <c r="R73" s="4">
        <v>620</v>
      </c>
      <c r="S73" s="4">
        <v>620</v>
      </c>
      <c r="T73" s="4">
        <v>620</v>
      </c>
      <c r="U73" s="4">
        <f t="shared" si="21"/>
        <v>1860</v>
      </c>
      <c r="V73" s="4">
        <f t="shared" si="22"/>
        <v>7440</v>
      </c>
    </row>
    <row r="74" spans="1:22" s="40" customFormat="1" x14ac:dyDescent="0.25">
      <c r="A74" s="48"/>
      <c r="B74" s="45" t="s">
        <v>154</v>
      </c>
      <c r="C74" s="39" t="s">
        <v>4</v>
      </c>
      <c r="D74" s="39">
        <v>10000</v>
      </c>
      <c r="E74" s="39">
        <v>9000</v>
      </c>
      <c r="F74" s="39">
        <v>8500</v>
      </c>
      <c r="G74" s="39">
        <f t="shared" si="0"/>
        <v>27500</v>
      </c>
      <c r="H74" s="39">
        <v>4063</v>
      </c>
      <c r="I74" s="39"/>
      <c r="J74" s="39"/>
      <c r="K74" s="39">
        <f t="shared" si="40"/>
        <v>4063</v>
      </c>
      <c r="L74" s="39">
        <f t="shared" si="41"/>
        <v>31563</v>
      </c>
      <c r="M74" s="39"/>
      <c r="N74" s="39"/>
      <c r="O74" s="39"/>
      <c r="P74" s="39">
        <f t="shared" si="42"/>
        <v>0</v>
      </c>
      <c r="Q74" s="39">
        <f t="shared" si="43"/>
        <v>31563</v>
      </c>
      <c r="R74" s="39"/>
      <c r="S74" s="39">
        <v>8139</v>
      </c>
      <c r="T74" s="39">
        <v>7328</v>
      </c>
      <c r="U74" s="39">
        <f t="shared" si="21"/>
        <v>15467</v>
      </c>
      <c r="V74" s="39">
        <f t="shared" si="22"/>
        <v>47030</v>
      </c>
    </row>
    <row r="75" spans="1:22" x14ac:dyDescent="0.25">
      <c r="A75" s="48"/>
      <c r="B75" s="45" t="s">
        <v>99</v>
      </c>
      <c r="C75" s="39" t="s">
        <v>4</v>
      </c>
      <c r="D75" s="39"/>
      <c r="E75" s="39"/>
      <c r="F75" s="39"/>
      <c r="G75" s="39">
        <f t="shared" si="0"/>
        <v>0</v>
      </c>
      <c r="H75" s="4"/>
      <c r="I75" s="4"/>
      <c r="J75" s="4"/>
      <c r="K75" s="4">
        <f t="shared" si="40"/>
        <v>0</v>
      </c>
      <c r="L75" s="4">
        <f t="shared" si="41"/>
        <v>0</v>
      </c>
      <c r="M75" s="4">
        <v>200</v>
      </c>
      <c r="N75" s="4"/>
      <c r="O75" s="4"/>
      <c r="P75" s="4">
        <f t="shared" si="42"/>
        <v>200</v>
      </c>
      <c r="Q75" s="4">
        <f t="shared" si="43"/>
        <v>200</v>
      </c>
      <c r="R75" s="4"/>
      <c r="S75" s="4"/>
      <c r="T75" s="4"/>
      <c r="U75" s="4">
        <f t="shared" si="21"/>
        <v>0</v>
      </c>
      <c r="V75" s="4">
        <f t="shared" si="22"/>
        <v>200</v>
      </c>
    </row>
    <row r="76" spans="1:22" x14ac:dyDescent="0.25">
      <c r="A76" s="48"/>
      <c r="B76" s="45" t="s">
        <v>126</v>
      </c>
      <c r="C76" s="39" t="s">
        <v>4</v>
      </c>
      <c r="D76" s="39"/>
      <c r="E76" s="39"/>
      <c r="F76" s="39"/>
      <c r="G76" s="39">
        <f t="shared" ref="G76:G91" si="44">D76+E76+F76</f>
        <v>0</v>
      </c>
      <c r="H76" s="4"/>
      <c r="I76" s="4"/>
      <c r="J76" s="4"/>
      <c r="K76" s="4">
        <f t="shared" si="40"/>
        <v>0</v>
      </c>
      <c r="L76" s="4">
        <f t="shared" si="41"/>
        <v>0</v>
      </c>
      <c r="M76" s="4"/>
      <c r="N76" s="4"/>
      <c r="O76" s="4"/>
      <c r="P76" s="4">
        <f t="shared" si="42"/>
        <v>0</v>
      </c>
      <c r="Q76" s="4">
        <f t="shared" si="43"/>
        <v>0</v>
      </c>
      <c r="R76" s="4">
        <v>0</v>
      </c>
      <c r="S76" s="4"/>
      <c r="T76" s="4"/>
      <c r="U76" s="4">
        <f t="shared" si="21"/>
        <v>0</v>
      </c>
      <c r="V76" s="4">
        <f t="shared" si="22"/>
        <v>0</v>
      </c>
    </row>
    <row r="77" spans="1:22" x14ac:dyDescent="0.25">
      <c r="A77" s="48"/>
      <c r="B77" s="45" t="s">
        <v>90</v>
      </c>
      <c r="C77" s="39" t="s">
        <v>4</v>
      </c>
      <c r="D77" s="39">
        <v>90</v>
      </c>
      <c r="E77" s="39">
        <v>90</v>
      </c>
      <c r="F77" s="39">
        <v>95</v>
      </c>
      <c r="G77" s="39">
        <f t="shared" si="44"/>
        <v>275</v>
      </c>
      <c r="H77" s="4">
        <v>90</v>
      </c>
      <c r="I77" s="4">
        <v>90</v>
      </c>
      <c r="J77" s="4">
        <v>90</v>
      </c>
      <c r="K77" s="4">
        <f t="shared" si="40"/>
        <v>270</v>
      </c>
      <c r="L77" s="4">
        <f t="shared" si="41"/>
        <v>545</v>
      </c>
      <c r="M77" s="4">
        <v>90</v>
      </c>
      <c r="N77" s="4">
        <v>90</v>
      </c>
      <c r="O77" s="4">
        <v>90</v>
      </c>
      <c r="P77" s="4">
        <f t="shared" si="42"/>
        <v>270</v>
      </c>
      <c r="Q77" s="4">
        <f t="shared" si="43"/>
        <v>815</v>
      </c>
      <c r="R77" s="4">
        <v>90</v>
      </c>
      <c r="S77" s="4">
        <v>90</v>
      </c>
      <c r="T77" s="4">
        <v>90</v>
      </c>
      <c r="U77" s="4">
        <f t="shared" si="21"/>
        <v>270</v>
      </c>
      <c r="V77" s="4">
        <f t="shared" si="22"/>
        <v>1085</v>
      </c>
    </row>
    <row r="78" spans="1:22" x14ac:dyDescent="0.25">
      <c r="A78" s="48"/>
      <c r="B78" s="51" t="s">
        <v>152</v>
      </c>
      <c r="C78" s="39" t="s">
        <v>4</v>
      </c>
      <c r="D78" s="39"/>
      <c r="E78" s="39"/>
      <c r="F78" s="39">
        <v>146</v>
      </c>
      <c r="G78" s="39">
        <f t="shared" si="44"/>
        <v>146</v>
      </c>
      <c r="H78" s="4"/>
      <c r="I78" s="4"/>
      <c r="J78" s="4"/>
      <c r="K78" s="4">
        <f t="shared" si="40"/>
        <v>0</v>
      </c>
      <c r="L78" s="4">
        <f t="shared" si="41"/>
        <v>146</v>
      </c>
      <c r="M78" s="4"/>
      <c r="N78" s="4"/>
      <c r="O78" s="4">
        <v>1792</v>
      </c>
      <c r="P78" s="4">
        <f t="shared" si="42"/>
        <v>1792</v>
      </c>
      <c r="Q78" s="4">
        <f t="shared" si="43"/>
        <v>1938</v>
      </c>
      <c r="R78" s="4"/>
      <c r="S78" s="4"/>
      <c r="T78" s="4"/>
      <c r="U78" s="4">
        <f t="shared" si="21"/>
        <v>0</v>
      </c>
      <c r="V78" s="4">
        <f t="shared" si="22"/>
        <v>1938</v>
      </c>
    </row>
    <row r="79" spans="1:22" x14ac:dyDescent="0.25">
      <c r="A79" s="48" t="s">
        <v>58</v>
      </c>
      <c r="B79" s="46" t="s">
        <v>11</v>
      </c>
      <c r="C79" s="39" t="s">
        <v>4</v>
      </c>
      <c r="D79" s="14">
        <f t="shared" ref="D79" si="45">D80+D83+D84+D85+D86+D87</f>
        <v>9992.7000000000007</v>
      </c>
      <c r="E79" s="14">
        <f>E80+E83+E84+E85+E86+E87+E88</f>
        <v>9460.7000000000007</v>
      </c>
      <c r="F79" s="14">
        <f>F80+F83+F84+F85+F86+F87+F88</f>
        <v>11074.5</v>
      </c>
      <c r="G79" s="14">
        <f t="shared" si="44"/>
        <v>30527.9</v>
      </c>
      <c r="H79" s="6">
        <f>H80+H83+H84+H85+H86+H87+H88</f>
        <v>11736.5</v>
      </c>
      <c r="I79" s="6">
        <f t="shared" ref="I79:J79" si="46">I80+I83+I84+I85+I86+I87</f>
        <v>11036.5</v>
      </c>
      <c r="J79" s="6">
        <f t="shared" si="46"/>
        <v>11036.5</v>
      </c>
      <c r="K79" s="6">
        <f t="shared" si="40"/>
        <v>33809.5</v>
      </c>
      <c r="L79" s="6">
        <f t="shared" si="41"/>
        <v>64337.4</v>
      </c>
      <c r="M79" s="6">
        <f t="shared" ref="M79:O79" si="47">M80+M83+M84+M85+M86+M87</f>
        <v>11736.5</v>
      </c>
      <c r="N79" s="6">
        <f>N80+N83+N84+N85+N86+N87+N88</f>
        <v>11050.5</v>
      </c>
      <c r="O79" s="6">
        <f t="shared" si="47"/>
        <v>11036.5</v>
      </c>
      <c r="P79" s="6">
        <f t="shared" si="42"/>
        <v>33823.5</v>
      </c>
      <c r="Q79" s="6">
        <f t="shared" si="43"/>
        <v>98160.9</v>
      </c>
      <c r="R79" s="6">
        <f t="shared" ref="R79:T79" si="48">R80+R83+R84+R85+R86+R87</f>
        <v>11736.5</v>
      </c>
      <c r="S79" s="6">
        <f t="shared" si="48"/>
        <v>11036.5</v>
      </c>
      <c r="T79" s="6">
        <f t="shared" si="48"/>
        <v>11036.5</v>
      </c>
      <c r="U79" s="6">
        <f t="shared" si="21"/>
        <v>33809.5</v>
      </c>
      <c r="V79" s="6">
        <f t="shared" si="22"/>
        <v>131970.4</v>
      </c>
    </row>
    <row r="80" spans="1:22" x14ac:dyDescent="0.25">
      <c r="A80" s="48"/>
      <c r="B80" s="45" t="s">
        <v>28</v>
      </c>
      <c r="C80" s="39" t="s">
        <v>4</v>
      </c>
      <c r="D80" s="14">
        <f>D81+D82</f>
        <v>4735</v>
      </c>
      <c r="E80" s="14">
        <f t="shared" ref="E80:F80" si="49">E81+E82</f>
        <v>4735</v>
      </c>
      <c r="F80" s="14">
        <f t="shared" si="49"/>
        <v>6025</v>
      </c>
      <c r="G80" s="14">
        <f t="shared" si="44"/>
        <v>15495</v>
      </c>
      <c r="H80" s="6">
        <f t="shared" ref="H80:J80" si="50">H81+H82</f>
        <v>6025</v>
      </c>
      <c r="I80" s="6">
        <f t="shared" si="50"/>
        <v>6025</v>
      </c>
      <c r="J80" s="6">
        <f t="shared" si="50"/>
        <v>6025</v>
      </c>
      <c r="K80" s="6">
        <f t="shared" si="40"/>
        <v>18075</v>
      </c>
      <c r="L80" s="6">
        <f t="shared" si="41"/>
        <v>33570</v>
      </c>
      <c r="M80" s="6">
        <f>M81+M82</f>
        <v>6025</v>
      </c>
      <c r="N80" s="6">
        <f>N81+N82</f>
        <v>6025</v>
      </c>
      <c r="O80" s="6">
        <f>O81+O82</f>
        <v>6025</v>
      </c>
      <c r="P80" s="6">
        <f t="shared" si="42"/>
        <v>18075</v>
      </c>
      <c r="Q80" s="6">
        <f t="shared" si="43"/>
        <v>51645</v>
      </c>
      <c r="R80" s="4">
        <f>R81+R82</f>
        <v>6025</v>
      </c>
      <c r="S80" s="4">
        <f>S81+S82</f>
        <v>6025</v>
      </c>
      <c r="T80" s="4">
        <f t="shared" ref="T80" si="51">T81+T82</f>
        <v>6025</v>
      </c>
      <c r="U80" s="4">
        <f t="shared" si="21"/>
        <v>18075</v>
      </c>
      <c r="V80" s="4">
        <f t="shared" si="22"/>
        <v>69720</v>
      </c>
    </row>
    <row r="81" spans="1:22" x14ac:dyDescent="0.25">
      <c r="A81" s="48"/>
      <c r="B81" s="45" t="s">
        <v>45</v>
      </c>
      <c r="C81" s="39" t="s">
        <v>4</v>
      </c>
      <c r="D81" s="39">
        <v>4735</v>
      </c>
      <c r="E81" s="14">
        <v>4735</v>
      </c>
      <c r="F81" s="14">
        <v>6025</v>
      </c>
      <c r="G81" s="14">
        <f t="shared" si="44"/>
        <v>15495</v>
      </c>
      <c r="H81" s="6">
        <v>6025</v>
      </c>
      <c r="I81" s="6">
        <v>6025</v>
      </c>
      <c r="J81" s="6">
        <v>6025</v>
      </c>
      <c r="K81" s="6">
        <f t="shared" si="40"/>
        <v>18075</v>
      </c>
      <c r="L81" s="6">
        <f t="shared" si="41"/>
        <v>33570</v>
      </c>
      <c r="M81" s="6">
        <v>6025</v>
      </c>
      <c r="N81" s="6">
        <v>6025</v>
      </c>
      <c r="O81" s="6">
        <v>6025</v>
      </c>
      <c r="P81" s="6">
        <f t="shared" si="42"/>
        <v>18075</v>
      </c>
      <c r="Q81" s="4">
        <f t="shared" si="43"/>
        <v>51645</v>
      </c>
      <c r="R81" s="6">
        <v>6025</v>
      </c>
      <c r="S81" s="6">
        <v>6025</v>
      </c>
      <c r="T81" s="6">
        <v>6025</v>
      </c>
      <c r="U81" s="6">
        <f t="shared" si="21"/>
        <v>18075</v>
      </c>
      <c r="V81" s="6">
        <f t="shared" si="22"/>
        <v>69720</v>
      </c>
    </row>
    <row r="82" spans="1:22" x14ac:dyDescent="0.25">
      <c r="A82" s="48"/>
      <c r="B82" s="45" t="s">
        <v>46</v>
      </c>
      <c r="C82" s="39" t="s">
        <v>4</v>
      </c>
      <c r="D82" s="14">
        <v>0</v>
      </c>
      <c r="E82" s="14">
        <v>0</v>
      </c>
      <c r="F82" s="14">
        <v>0</v>
      </c>
      <c r="G82" s="14">
        <f t="shared" si="44"/>
        <v>0</v>
      </c>
      <c r="H82" s="6">
        <v>0</v>
      </c>
      <c r="I82" s="6">
        <v>0</v>
      </c>
      <c r="J82" s="6">
        <v>0</v>
      </c>
      <c r="K82" s="6">
        <f t="shared" si="40"/>
        <v>0</v>
      </c>
      <c r="L82" s="6">
        <f t="shared" si="41"/>
        <v>0</v>
      </c>
      <c r="M82" s="6">
        <v>0</v>
      </c>
      <c r="N82" s="6">
        <v>0</v>
      </c>
      <c r="O82" s="6">
        <v>0</v>
      </c>
      <c r="P82" s="6">
        <f t="shared" si="42"/>
        <v>0</v>
      </c>
      <c r="Q82" s="4">
        <f t="shared" si="43"/>
        <v>0</v>
      </c>
      <c r="R82" s="6">
        <v>0</v>
      </c>
      <c r="S82" s="6">
        <v>0</v>
      </c>
      <c r="T82" s="6">
        <v>0</v>
      </c>
      <c r="U82" s="6">
        <f t="shared" si="21"/>
        <v>0</v>
      </c>
      <c r="V82" s="6">
        <f t="shared" si="22"/>
        <v>0</v>
      </c>
    </row>
    <row r="83" spans="1:22" x14ac:dyDescent="0.25">
      <c r="A83" s="48"/>
      <c r="B83" s="45" t="s">
        <v>29</v>
      </c>
      <c r="C83" s="39" t="s">
        <v>4</v>
      </c>
      <c r="D83" s="14">
        <f>D81*0.22</f>
        <v>1041.7</v>
      </c>
      <c r="E83" s="14">
        <f t="shared" ref="E83:F83" si="52">E81*0.22</f>
        <v>1041.7</v>
      </c>
      <c r="F83" s="14">
        <f t="shared" si="52"/>
        <v>1325.5</v>
      </c>
      <c r="G83" s="14">
        <f t="shared" si="44"/>
        <v>3408.9</v>
      </c>
      <c r="H83" s="6">
        <v>1325.5</v>
      </c>
      <c r="I83" s="6">
        <v>1325.5</v>
      </c>
      <c r="J83" s="6">
        <v>1325.5</v>
      </c>
      <c r="K83" s="6">
        <f t="shared" si="40"/>
        <v>3976.5</v>
      </c>
      <c r="L83" s="6">
        <f t="shared" si="41"/>
        <v>7385.4</v>
      </c>
      <c r="M83" s="6">
        <v>1325.5</v>
      </c>
      <c r="N83" s="6">
        <v>1325.5</v>
      </c>
      <c r="O83" s="6">
        <v>1325.5</v>
      </c>
      <c r="P83" s="6">
        <f t="shared" si="42"/>
        <v>3976.5</v>
      </c>
      <c r="Q83" s="4">
        <f t="shared" si="43"/>
        <v>11361.9</v>
      </c>
      <c r="R83" s="6">
        <v>1325.5</v>
      </c>
      <c r="S83" s="6">
        <v>1325.5</v>
      </c>
      <c r="T83" s="6">
        <v>1325.5</v>
      </c>
      <c r="U83" s="6">
        <f t="shared" si="21"/>
        <v>3976.5</v>
      </c>
      <c r="V83" s="6">
        <f t="shared" si="22"/>
        <v>15338.4</v>
      </c>
    </row>
    <row r="84" spans="1:22" x14ac:dyDescent="0.25">
      <c r="A84" s="48"/>
      <c r="B84" s="45" t="s">
        <v>47</v>
      </c>
      <c r="C84" s="39" t="s">
        <v>4</v>
      </c>
      <c r="D84" s="14">
        <v>420</v>
      </c>
      <c r="E84" s="14">
        <v>420</v>
      </c>
      <c r="F84" s="14">
        <v>530</v>
      </c>
      <c r="G84" s="14">
        <f t="shared" si="44"/>
        <v>1370</v>
      </c>
      <c r="H84" s="6">
        <v>530</v>
      </c>
      <c r="I84" s="6">
        <v>530</v>
      </c>
      <c r="J84" s="6">
        <v>530</v>
      </c>
      <c r="K84" s="6">
        <f t="shared" si="40"/>
        <v>1590</v>
      </c>
      <c r="L84" s="6">
        <f t="shared" si="41"/>
        <v>2960</v>
      </c>
      <c r="M84" s="6">
        <v>530</v>
      </c>
      <c r="N84" s="6">
        <v>530</v>
      </c>
      <c r="O84" s="6">
        <v>530</v>
      </c>
      <c r="P84" s="6">
        <f t="shared" si="42"/>
        <v>1590</v>
      </c>
      <c r="Q84" s="4">
        <f t="shared" si="43"/>
        <v>4550</v>
      </c>
      <c r="R84" s="6">
        <v>530</v>
      </c>
      <c r="S84" s="6">
        <v>530</v>
      </c>
      <c r="T84" s="6">
        <v>530</v>
      </c>
      <c r="U84" s="4">
        <f t="shared" si="21"/>
        <v>1590</v>
      </c>
      <c r="V84" s="4">
        <f t="shared" si="22"/>
        <v>6140</v>
      </c>
    </row>
    <row r="85" spans="1:22" x14ac:dyDescent="0.25">
      <c r="A85" s="48"/>
      <c r="B85" s="45" t="s">
        <v>151</v>
      </c>
      <c r="C85" s="39" t="s">
        <v>4</v>
      </c>
      <c r="D85" s="39">
        <v>700</v>
      </c>
      <c r="E85" s="39"/>
      <c r="F85" s="39"/>
      <c r="G85" s="39">
        <f t="shared" si="44"/>
        <v>700</v>
      </c>
      <c r="H85" s="4">
        <v>700</v>
      </c>
      <c r="I85" s="4"/>
      <c r="J85" s="4"/>
      <c r="K85" s="4">
        <f t="shared" si="40"/>
        <v>700</v>
      </c>
      <c r="L85" s="4">
        <f t="shared" si="41"/>
        <v>1400</v>
      </c>
      <c r="M85" s="4">
        <v>700</v>
      </c>
      <c r="N85" s="4">
        <v>0</v>
      </c>
      <c r="O85" s="4"/>
      <c r="P85" s="4">
        <f t="shared" si="42"/>
        <v>700</v>
      </c>
      <c r="Q85" s="4">
        <f t="shared" si="43"/>
        <v>2100</v>
      </c>
      <c r="R85" s="4">
        <v>700</v>
      </c>
      <c r="S85" s="4"/>
      <c r="T85" s="4"/>
      <c r="U85" s="4">
        <f t="shared" si="21"/>
        <v>700</v>
      </c>
      <c r="V85" s="4">
        <f t="shared" si="22"/>
        <v>2800</v>
      </c>
    </row>
    <row r="86" spans="1:22" x14ac:dyDescent="0.25">
      <c r="A86" s="48"/>
      <c r="B86" s="45" t="s">
        <v>144</v>
      </c>
      <c r="C86" s="39" t="s">
        <v>4</v>
      </c>
      <c r="D86" s="39">
        <v>2796</v>
      </c>
      <c r="E86" s="39">
        <v>2796</v>
      </c>
      <c r="F86" s="39">
        <v>2796</v>
      </c>
      <c r="G86" s="39">
        <f t="shared" si="44"/>
        <v>8388</v>
      </c>
      <c r="H86" s="4">
        <v>2796</v>
      </c>
      <c r="I86" s="4">
        <v>2796</v>
      </c>
      <c r="J86" s="4">
        <v>2796</v>
      </c>
      <c r="K86" s="4">
        <f t="shared" si="40"/>
        <v>8388</v>
      </c>
      <c r="L86" s="4">
        <f t="shared" si="41"/>
        <v>16776</v>
      </c>
      <c r="M86" s="4">
        <v>2796</v>
      </c>
      <c r="N86" s="4">
        <v>2796</v>
      </c>
      <c r="O86" s="4">
        <v>2796</v>
      </c>
      <c r="P86" s="4">
        <f t="shared" si="42"/>
        <v>8388</v>
      </c>
      <c r="Q86" s="4">
        <f t="shared" si="43"/>
        <v>25164</v>
      </c>
      <c r="R86" s="4">
        <v>2796</v>
      </c>
      <c r="S86" s="4">
        <v>2796</v>
      </c>
      <c r="T86" s="4">
        <v>2796</v>
      </c>
      <c r="U86" s="4">
        <f t="shared" si="21"/>
        <v>8388</v>
      </c>
      <c r="V86" s="4">
        <f t="shared" si="22"/>
        <v>33552</v>
      </c>
    </row>
    <row r="87" spans="1:22" x14ac:dyDescent="0.25">
      <c r="A87" s="48"/>
      <c r="B87" s="45" t="s">
        <v>95</v>
      </c>
      <c r="C87" s="39" t="s">
        <v>4</v>
      </c>
      <c r="D87" s="39">
        <v>300</v>
      </c>
      <c r="E87" s="39">
        <v>360</v>
      </c>
      <c r="F87" s="39">
        <v>360</v>
      </c>
      <c r="G87" s="39">
        <f t="shared" si="44"/>
        <v>1020</v>
      </c>
      <c r="H87" s="39">
        <v>360</v>
      </c>
      <c r="I87" s="4">
        <v>360</v>
      </c>
      <c r="J87" s="4">
        <v>360</v>
      </c>
      <c r="K87" s="4">
        <f t="shared" si="40"/>
        <v>1080</v>
      </c>
      <c r="L87" s="4">
        <f>K87+G87</f>
        <v>2100</v>
      </c>
      <c r="M87" s="4">
        <v>360</v>
      </c>
      <c r="N87" s="4">
        <v>360</v>
      </c>
      <c r="O87" s="4">
        <v>360</v>
      </c>
      <c r="P87" s="4">
        <f t="shared" si="42"/>
        <v>1080</v>
      </c>
      <c r="Q87" s="4">
        <f t="shared" si="43"/>
        <v>3180</v>
      </c>
      <c r="R87" s="4">
        <v>360</v>
      </c>
      <c r="S87" s="4">
        <v>360</v>
      </c>
      <c r="T87" s="4">
        <v>360</v>
      </c>
      <c r="U87" s="4">
        <f t="shared" si="21"/>
        <v>1080</v>
      </c>
      <c r="V87" s="4">
        <f t="shared" si="22"/>
        <v>4260</v>
      </c>
    </row>
    <row r="88" spans="1:22" x14ac:dyDescent="0.25">
      <c r="A88" s="48"/>
      <c r="B88" s="45" t="s">
        <v>143</v>
      </c>
      <c r="C88" s="39" t="s">
        <v>4</v>
      </c>
      <c r="D88" s="39"/>
      <c r="E88" s="39">
        <v>108</v>
      </c>
      <c r="F88" s="39">
        <v>38</v>
      </c>
      <c r="G88" s="39">
        <f t="shared" si="44"/>
        <v>146</v>
      </c>
      <c r="H88" s="15"/>
      <c r="I88" s="4"/>
      <c r="J88" s="4"/>
      <c r="K88" s="4">
        <f t="shared" si="40"/>
        <v>0</v>
      </c>
      <c r="L88" s="4">
        <f t="shared" si="41"/>
        <v>146</v>
      </c>
      <c r="M88" s="4"/>
      <c r="N88" s="4">
        <v>14</v>
      </c>
      <c r="O88" s="4"/>
      <c r="P88" s="4">
        <f t="shared" si="42"/>
        <v>14</v>
      </c>
      <c r="Q88" s="4">
        <f t="shared" si="43"/>
        <v>160</v>
      </c>
      <c r="R88" s="4"/>
      <c r="S88" s="4"/>
      <c r="T88" s="4"/>
      <c r="U88" s="4">
        <f t="shared" si="21"/>
        <v>0</v>
      </c>
      <c r="V88" s="4">
        <f t="shared" si="22"/>
        <v>160</v>
      </c>
    </row>
    <row r="89" spans="1:22" s="57" customFormat="1" x14ac:dyDescent="0.25">
      <c r="A89" s="36" t="s">
        <v>159</v>
      </c>
      <c r="B89" s="64" t="s">
        <v>83</v>
      </c>
      <c r="C89" s="15" t="s">
        <v>4</v>
      </c>
      <c r="D89" s="15">
        <f>D90+D91</f>
        <v>12000</v>
      </c>
      <c r="E89" s="15">
        <f>E90+E91</f>
        <v>25453</v>
      </c>
      <c r="F89" s="15">
        <f>F90+F91</f>
        <v>25354</v>
      </c>
      <c r="G89" s="15">
        <f t="shared" si="44"/>
        <v>62807</v>
      </c>
      <c r="H89" s="15">
        <f>H90+H91</f>
        <v>20331</v>
      </c>
      <c r="I89" s="15">
        <f>I90+I91</f>
        <v>16090</v>
      </c>
      <c r="J89" s="15">
        <f>J90+J91</f>
        <v>37699</v>
      </c>
      <c r="K89" s="15">
        <f t="shared" si="40"/>
        <v>74120</v>
      </c>
      <c r="L89" s="15">
        <f t="shared" si="41"/>
        <v>136927</v>
      </c>
      <c r="M89" s="15">
        <f>M90+M91</f>
        <v>38418</v>
      </c>
      <c r="N89" s="15">
        <f>N90+N91</f>
        <v>41196</v>
      </c>
      <c r="O89" s="15">
        <f>O90+O91</f>
        <v>37290</v>
      </c>
      <c r="P89" s="15">
        <f t="shared" si="42"/>
        <v>116904</v>
      </c>
      <c r="Q89" s="15">
        <f t="shared" si="43"/>
        <v>253831</v>
      </c>
      <c r="R89" s="15">
        <f t="shared" ref="R89:T89" si="53">R90+R91</f>
        <v>52391</v>
      </c>
      <c r="S89" s="15">
        <f t="shared" si="53"/>
        <v>42289</v>
      </c>
      <c r="T89" s="15">
        <f t="shared" si="53"/>
        <v>43013</v>
      </c>
      <c r="U89" s="15">
        <f t="shared" ref="U89:U91" si="54">R89+S89+T89</f>
        <v>137693</v>
      </c>
      <c r="V89" s="15">
        <f t="shared" ref="V89:V91" si="55">Q89+U89</f>
        <v>391524</v>
      </c>
    </row>
    <row r="90" spans="1:22" s="57" customFormat="1" x14ac:dyDescent="0.25">
      <c r="A90" s="36"/>
      <c r="B90" s="64" t="s">
        <v>134</v>
      </c>
      <c r="C90" s="15" t="s">
        <v>4</v>
      </c>
      <c r="D90" s="15">
        <v>12000</v>
      </c>
      <c r="E90" s="15">
        <v>16363</v>
      </c>
      <c r="F90" s="15">
        <v>16264</v>
      </c>
      <c r="G90" s="15">
        <f t="shared" si="44"/>
        <v>44627</v>
      </c>
      <c r="H90" s="15">
        <v>11241</v>
      </c>
      <c r="I90" s="15">
        <v>7000</v>
      </c>
      <c r="J90" s="15">
        <v>28609</v>
      </c>
      <c r="K90" s="15">
        <f t="shared" si="40"/>
        <v>46850</v>
      </c>
      <c r="L90" s="15">
        <f t="shared" si="41"/>
        <v>91477</v>
      </c>
      <c r="M90" s="15">
        <v>29328</v>
      </c>
      <c r="N90" s="15">
        <v>32106</v>
      </c>
      <c r="O90" s="15">
        <v>28200</v>
      </c>
      <c r="P90" s="15">
        <f t="shared" si="42"/>
        <v>89634</v>
      </c>
      <c r="Q90" s="15">
        <f t="shared" si="43"/>
        <v>181111</v>
      </c>
      <c r="R90" s="15">
        <v>43301</v>
      </c>
      <c r="S90" s="15">
        <v>33199</v>
      </c>
      <c r="T90" s="15">
        <v>33913</v>
      </c>
      <c r="U90" s="15">
        <f t="shared" si="54"/>
        <v>110413</v>
      </c>
      <c r="V90" s="15">
        <f t="shared" si="55"/>
        <v>291524</v>
      </c>
    </row>
    <row r="91" spans="1:22" s="57" customFormat="1" x14ac:dyDescent="0.25">
      <c r="A91" s="36"/>
      <c r="B91" s="64" t="s">
        <v>135</v>
      </c>
      <c r="C91" s="15" t="s">
        <v>4</v>
      </c>
      <c r="D91" s="15">
        <v>0</v>
      </c>
      <c r="E91" s="15">
        <v>9090</v>
      </c>
      <c r="F91" s="15">
        <v>9090</v>
      </c>
      <c r="G91" s="15">
        <f t="shared" si="44"/>
        <v>18180</v>
      </c>
      <c r="H91" s="15">
        <v>9090</v>
      </c>
      <c r="I91" s="15">
        <v>9090</v>
      </c>
      <c r="J91" s="15">
        <v>9090</v>
      </c>
      <c r="K91" s="15">
        <f t="shared" si="40"/>
        <v>27270</v>
      </c>
      <c r="L91" s="15">
        <f t="shared" si="41"/>
        <v>45450</v>
      </c>
      <c r="M91" s="15">
        <v>9090</v>
      </c>
      <c r="N91" s="15">
        <v>9090</v>
      </c>
      <c r="O91" s="15">
        <v>9090</v>
      </c>
      <c r="P91" s="15">
        <f t="shared" si="42"/>
        <v>27270</v>
      </c>
      <c r="Q91" s="15">
        <f t="shared" si="43"/>
        <v>72720</v>
      </c>
      <c r="R91" s="15">
        <v>9090</v>
      </c>
      <c r="S91" s="15">
        <v>9090</v>
      </c>
      <c r="T91" s="15">
        <v>9100</v>
      </c>
      <c r="U91" s="15">
        <f t="shared" si="54"/>
        <v>27280</v>
      </c>
      <c r="V91" s="15">
        <f t="shared" si="55"/>
        <v>100000</v>
      </c>
    </row>
    <row r="92" spans="1:22" s="40" customFormat="1" x14ac:dyDescent="0.25">
      <c r="A92" s="48"/>
      <c r="B92" s="45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</row>
    <row r="93" spans="1:22" x14ac:dyDescent="0.25">
      <c r="A93" s="48"/>
      <c r="B93" s="45"/>
      <c r="C93" s="39"/>
      <c r="D93" s="14"/>
      <c r="E93" s="14"/>
      <c r="F93" s="14"/>
      <c r="G93" s="14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x14ac:dyDescent="0.25">
      <c r="A94" s="48"/>
      <c r="B94" s="45"/>
      <c r="C94" s="39"/>
      <c r="D94" s="14"/>
      <c r="E94" s="14"/>
      <c r="F94" s="14"/>
      <c r="G94" s="14"/>
      <c r="H94" s="6"/>
      <c r="I94" s="6"/>
      <c r="J94" s="6"/>
      <c r="K94" s="6"/>
      <c r="L94" s="6"/>
      <c r="M94" s="6"/>
      <c r="N94" s="6"/>
      <c r="O94" s="6"/>
      <c r="P94" s="6"/>
      <c r="Q94" s="4"/>
      <c r="R94" s="4"/>
      <c r="S94" s="4"/>
      <c r="T94" s="4"/>
      <c r="U94" s="4"/>
      <c r="V94" s="4"/>
    </row>
    <row r="95" spans="1:22" x14ac:dyDescent="0.25">
      <c r="A95" s="48" t="s">
        <v>160</v>
      </c>
      <c r="B95" s="46" t="s">
        <v>36</v>
      </c>
      <c r="C95" s="39" t="s">
        <v>4</v>
      </c>
      <c r="D95" s="14">
        <f>D23-D25</f>
        <v>-36995.695033333322</v>
      </c>
      <c r="E95" s="14">
        <f t="shared" ref="E95:U95" si="56">E23-E25</f>
        <v>20920.880933333305</v>
      </c>
      <c r="F95" s="14">
        <f t="shared" si="56"/>
        <v>31256.446866666607</v>
      </c>
      <c r="G95" s="14">
        <f t="shared" si="56"/>
        <v>15181.632766666356</v>
      </c>
      <c r="H95" s="6">
        <f t="shared" si="56"/>
        <v>22212.781100000022</v>
      </c>
      <c r="I95" s="6">
        <f t="shared" si="56"/>
        <v>-4850.718899999978</v>
      </c>
      <c r="J95" s="6">
        <f t="shared" si="56"/>
        <v>67683.57859999995</v>
      </c>
      <c r="K95" s="6">
        <f t="shared" si="56"/>
        <v>85045.640799999936</v>
      </c>
      <c r="L95" s="6">
        <f t="shared" si="56"/>
        <v>100227.27356666652</v>
      </c>
      <c r="M95" s="6">
        <f t="shared" si="56"/>
        <v>-9894.0775333334459</v>
      </c>
      <c r="N95" s="6">
        <f t="shared" si="56"/>
        <v>8847.9978000000119</v>
      </c>
      <c r="O95" s="6">
        <f t="shared" si="56"/>
        <v>-9561.7125333334552</v>
      </c>
      <c r="P95" s="6">
        <f t="shared" si="56"/>
        <v>-10607.792266667122</v>
      </c>
      <c r="Q95" s="6">
        <f t="shared" si="56"/>
        <v>89619.481300000101</v>
      </c>
      <c r="R95" s="6">
        <f t="shared" si="56"/>
        <v>-11998.828933333396</v>
      </c>
      <c r="S95" s="6">
        <f t="shared" si="56"/>
        <v>7892.6207999999169</v>
      </c>
      <c r="T95" s="6">
        <f t="shared" si="56"/>
        <v>26728.158099999884</v>
      </c>
      <c r="U95" s="6">
        <f t="shared" si="56"/>
        <v>22621.949966666289</v>
      </c>
      <c r="V95" s="25">
        <v>112242</v>
      </c>
    </row>
    <row r="96" spans="1:22" x14ac:dyDescent="0.25">
      <c r="A96" s="52"/>
      <c r="B96" s="53"/>
      <c r="C96" s="54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8"/>
      <c r="P96" s="55"/>
      <c r="Q96" s="19"/>
      <c r="R96" s="18"/>
      <c r="S96" s="18"/>
      <c r="T96" s="18"/>
      <c r="U96" s="18"/>
      <c r="V96" s="37"/>
    </row>
    <row r="97" spans="1:22" x14ac:dyDescent="0.25">
      <c r="A97" s="52"/>
      <c r="B97" s="53"/>
      <c r="C97" s="54"/>
      <c r="D97" s="56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19"/>
      <c r="R97" s="55"/>
      <c r="S97" s="19"/>
      <c r="T97" s="19"/>
      <c r="U97" s="18"/>
      <c r="V97" s="37"/>
    </row>
    <row r="98" spans="1:22" x14ac:dyDescent="0.25">
      <c r="A98" s="52"/>
      <c r="B98" s="53"/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19"/>
      <c r="R98" s="54"/>
      <c r="S98" s="18"/>
      <c r="T98" s="18"/>
      <c r="U98" s="18"/>
      <c r="V98" s="37"/>
    </row>
    <row r="99" spans="1:22" x14ac:dyDescent="0.25">
      <c r="A99" s="52"/>
      <c r="B99" s="53"/>
      <c r="C99" s="54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9"/>
      <c r="P99" s="59"/>
      <c r="Q99" s="60"/>
      <c r="R99" s="59"/>
      <c r="S99" s="38"/>
      <c r="T99" s="38"/>
      <c r="U99" s="38"/>
      <c r="V99" s="61"/>
    </row>
    <row r="100" spans="1:22" x14ac:dyDescent="0.25">
      <c r="A100" s="52"/>
      <c r="B100" s="53"/>
      <c r="C100" s="54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</row>
    <row r="101" spans="1:22" x14ac:dyDescent="0.25">
      <c r="A101" s="40"/>
      <c r="B101" s="40" t="s">
        <v>13</v>
      </c>
      <c r="C101" s="40"/>
      <c r="D101" s="40"/>
      <c r="E101" s="40"/>
      <c r="F101" s="40"/>
      <c r="G101" s="40"/>
      <c r="H101" s="40"/>
      <c r="I101" s="40"/>
      <c r="J101" s="40" t="s">
        <v>84</v>
      </c>
      <c r="K101" s="40"/>
      <c r="L101" s="40"/>
      <c r="M101" s="40"/>
      <c r="N101" s="40"/>
      <c r="O101" s="40"/>
      <c r="P101" s="40"/>
      <c r="Q101" s="12"/>
    </row>
    <row r="104" spans="1:22" x14ac:dyDescent="0.25">
      <c r="B104" s="20"/>
      <c r="R104" s="2"/>
      <c r="T104" s="2"/>
    </row>
    <row r="105" spans="1:22" x14ac:dyDescent="0.25">
      <c r="B105" s="5"/>
      <c r="C105" s="4"/>
      <c r="D105" s="4"/>
      <c r="E105" s="4"/>
      <c r="F105" s="4"/>
      <c r="G105" s="4"/>
      <c r="R105" s="2"/>
      <c r="T105" s="2"/>
    </row>
    <row r="106" spans="1:22" x14ac:dyDescent="0.25">
      <c r="B106" s="3"/>
      <c r="C106" s="6"/>
      <c r="D106" s="4"/>
      <c r="E106" s="6"/>
      <c r="F106" s="21"/>
      <c r="G106" s="22"/>
      <c r="L106" s="12"/>
      <c r="N106" s="12"/>
      <c r="R106" s="2"/>
      <c r="T106" s="2"/>
    </row>
    <row r="107" spans="1:22" x14ac:dyDescent="0.25">
      <c r="B107" s="3"/>
      <c r="C107" s="6"/>
      <c r="D107" s="4"/>
      <c r="E107" s="6"/>
      <c r="F107" s="21"/>
      <c r="G107" s="22"/>
      <c r="L107" s="12"/>
      <c r="N107" s="12"/>
      <c r="R107" s="2"/>
      <c r="T107" s="2"/>
    </row>
    <row r="108" spans="1:22" x14ac:dyDescent="0.25">
      <c r="B108" s="3"/>
      <c r="C108" s="6"/>
      <c r="D108" s="4"/>
      <c r="E108" s="6"/>
      <c r="F108" s="21"/>
      <c r="G108" s="22"/>
      <c r="R108" s="2"/>
      <c r="T108" s="2"/>
    </row>
    <row r="109" spans="1:22" x14ac:dyDescent="0.25">
      <c r="B109" s="3"/>
      <c r="C109" s="6"/>
      <c r="D109" s="4"/>
      <c r="E109" s="6"/>
      <c r="F109" s="21"/>
      <c r="G109" s="22"/>
      <c r="R109" s="2"/>
      <c r="T109" s="2"/>
    </row>
    <row r="110" spans="1:22" x14ac:dyDescent="0.25">
      <c r="B110" s="3"/>
      <c r="C110" s="6"/>
      <c r="D110" s="4"/>
      <c r="E110" s="6"/>
      <c r="F110" s="21"/>
      <c r="G110" s="22"/>
      <c r="R110" s="2"/>
      <c r="T110" s="2"/>
    </row>
    <row r="112" spans="1:22" ht="18.75" x14ac:dyDescent="0.3">
      <c r="A112" s="26"/>
      <c r="B112" s="27"/>
      <c r="C112" s="26"/>
      <c r="D112" s="26"/>
      <c r="E112" s="26"/>
      <c r="F112" s="26"/>
      <c r="G112" s="26"/>
      <c r="H112" s="26"/>
      <c r="I112" s="26"/>
      <c r="R112" s="2"/>
      <c r="T112" s="2"/>
    </row>
    <row r="113" spans="1:29" ht="18.75" x14ac:dyDescent="0.3">
      <c r="A113" s="26"/>
      <c r="B113" s="28"/>
      <c r="C113" s="29"/>
      <c r="D113" s="29"/>
      <c r="E113" s="29"/>
      <c r="F113" s="29"/>
      <c r="G113" s="29"/>
      <c r="H113" s="26"/>
      <c r="I113" s="26"/>
      <c r="M113" s="57"/>
      <c r="R113" s="2"/>
      <c r="T113" s="2"/>
    </row>
    <row r="114" spans="1:29" ht="18.75" x14ac:dyDescent="0.3">
      <c r="A114" s="26"/>
      <c r="B114" s="30"/>
      <c r="C114" s="31"/>
      <c r="D114" s="29"/>
      <c r="E114" s="31"/>
      <c r="F114" s="32"/>
      <c r="G114" s="33"/>
      <c r="H114" s="26"/>
      <c r="I114" s="26"/>
      <c r="L114" s="12"/>
      <c r="N114" s="12"/>
      <c r="R114" s="2"/>
      <c r="T114" s="2"/>
    </row>
    <row r="115" spans="1:29" ht="18.75" x14ac:dyDescent="0.3">
      <c r="A115" s="26"/>
      <c r="B115" s="30"/>
      <c r="C115" s="31"/>
      <c r="D115" s="29"/>
      <c r="E115" s="31"/>
      <c r="F115" s="32"/>
      <c r="G115" s="33"/>
      <c r="H115" s="26"/>
      <c r="I115" s="26"/>
      <c r="L115" s="12"/>
      <c r="N115" s="12"/>
      <c r="R115" s="2"/>
      <c r="T115" s="2"/>
    </row>
    <row r="116" spans="1:29" ht="18.75" x14ac:dyDescent="0.3">
      <c r="A116" s="26"/>
      <c r="B116" s="30"/>
      <c r="C116" s="31"/>
      <c r="D116" s="29"/>
      <c r="E116" s="31"/>
      <c r="F116" s="32"/>
      <c r="G116" s="33"/>
      <c r="H116" s="26"/>
      <c r="I116" s="26"/>
      <c r="R116" s="2"/>
      <c r="T116" s="2"/>
      <c r="AC116" s="12"/>
    </row>
    <row r="117" spans="1:29" ht="18.75" x14ac:dyDescent="0.3">
      <c r="A117" s="26"/>
      <c r="B117" s="3"/>
      <c r="C117" s="6"/>
      <c r="D117" s="4"/>
      <c r="E117" s="6"/>
      <c r="F117" s="30"/>
      <c r="G117" s="30"/>
      <c r="H117" s="26"/>
      <c r="I117" s="26"/>
      <c r="L117" s="12"/>
      <c r="N117" s="12"/>
      <c r="R117" s="2"/>
      <c r="T117" s="2"/>
    </row>
    <row r="118" spans="1:29" ht="18.75" x14ac:dyDescent="0.3">
      <c r="A118" s="26"/>
      <c r="B118" s="27"/>
      <c r="C118" s="26"/>
      <c r="D118" s="26"/>
      <c r="E118" s="26"/>
      <c r="F118" s="26"/>
      <c r="G118" s="26"/>
      <c r="H118" s="26"/>
      <c r="I118" s="26"/>
      <c r="R118" s="2"/>
      <c r="T118" s="2"/>
    </row>
    <row r="119" spans="1:29" ht="18.75" x14ac:dyDescent="0.3">
      <c r="A119" s="26"/>
      <c r="B119" s="28"/>
      <c r="C119" s="29"/>
      <c r="D119" s="29"/>
      <c r="E119" s="29"/>
      <c r="F119" s="29"/>
      <c r="G119" s="29"/>
      <c r="H119" s="26"/>
      <c r="I119" s="26"/>
      <c r="L119" s="12"/>
      <c r="N119" s="12"/>
      <c r="R119" s="2"/>
      <c r="T119" s="2"/>
      <c r="AC119" s="63"/>
    </row>
    <row r="120" spans="1:29" ht="18.75" x14ac:dyDescent="0.3">
      <c r="B120" s="30"/>
      <c r="C120" s="31"/>
      <c r="D120" s="29"/>
      <c r="E120" s="31"/>
      <c r="F120" s="32"/>
      <c r="G120" s="33"/>
      <c r="L120" s="12"/>
      <c r="N120" s="12"/>
      <c r="T120" s="2"/>
    </row>
    <row r="121" spans="1:29" ht="18.75" x14ac:dyDescent="0.3">
      <c r="B121" s="30"/>
      <c r="C121" s="31"/>
      <c r="D121" s="29"/>
      <c r="E121" s="31"/>
      <c r="F121" s="32"/>
      <c r="G121" s="33"/>
      <c r="T121" s="2"/>
    </row>
    <row r="122" spans="1:29" ht="18.75" x14ac:dyDescent="0.3">
      <c r="B122" s="30"/>
      <c r="C122" s="31"/>
      <c r="D122" s="29"/>
      <c r="E122" s="31"/>
      <c r="F122" s="32"/>
      <c r="G122" s="33"/>
      <c r="R122" s="2"/>
      <c r="T122" s="2"/>
    </row>
    <row r="123" spans="1:29" x14ac:dyDescent="0.25">
      <c r="B123" s="3"/>
      <c r="C123" s="6"/>
      <c r="D123" s="4"/>
      <c r="E123" s="4"/>
      <c r="F123" s="21"/>
      <c r="G123" s="22"/>
    </row>
    <row r="124" spans="1:29" x14ac:dyDescent="0.25">
      <c r="B124" s="3"/>
      <c r="C124" s="4"/>
      <c r="D124" s="4"/>
      <c r="E124" s="4"/>
      <c r="F124" s="4"/>
      <c r="G124" s="4"/>
    </row>
    <row r="126" spans="1:29" ht="18.75" x14ac:dyDescent="0.3">
      <c r="B126" s="28"/>
      <c r="C126" s="29"/>
      <c r="D126" s="29"/>
      <c r="E126" s="29"/>
      <c r="F126" s="29"/>
      <c r="G126" s="29"/>
    </row>
    <row r="127" spans="1:29" ht="18.75" x14ac:dyDescent="0.3">
      <c r="B127" s="30"/>
      <c r="C127" s="31"/>
      <c r="D127" s="29"/>
      <c r="E127" s="31"/>
      <c r="F127" s="32"/>
      <c r="G127" s="33"/>
    </row>
    <row r="128" spans="1:29" ht="18.75" x14ac:dyDescent="0.3">
      <c r="B128" s="30"/>
      <c r="C128" s="31"/>
      <c r="D128" s="29"/>
      <c r="E128" s="31"/>
      <c r="F128" s="32"/>
      <c r="G128" s="33"/>
    </row>
    <row r="129" spans="2:20" ht="18.75" x14ac:dyDescent="0.3">
      <c r="B129" s="30"/>
      <c r="C129" s="31"/>
      <c r="D129" s="29"/>
      <c r="E129" s="31"/>
      <c r="F129" s="32"/>
      <c r="G129" s="33"/>
    </row>
    <row r="130" spans="2:20" x14ac:dyDescent="0.25">
      <c r="B130" s="3"/>
      <c r="C130" s="6"/>
      <c r="D130" s="4"/>
      <c r="E130" s="4"/>
      <c r="F130" s="21"/>
      <c r="G130" s="22"/>
    </row>
    <row r="131" spans="2:20" s="40" customFormat="1" x14ac:dyDescent="0.25">
      <c r="B131" s="45"/>
      <c r="C131" s="39"/>
      <c r="D131" s="39"/>
      <c r="E131" s="39"/>
      <c r="F131" s="39"/>
      <c r="G131" s="39"/>
      <c r="R131" s="62"/>
      <c r="T131" s="62"/>
    </row>
  </sheetData>
  <pageMargins left="0.7" right="0.7" top="0.75" bottom="0.75" header="0.3" footer="0.3"/>
  <pageSetup paperSize="9" scale="3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графік стр тариф</vt:lpstr>
      <vt:lpstr>січ-берез</vt:lpstr>
      <vt:lpstr>9 місяців</vt:lpstr>
      <vt:lpstr>І-е півріччя</vt:lpstr>
      <vt:lpstr>Лист1</vt:lpstr>
      <vt:lpstr>план на 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2019-02-19T12:01:46Z</dcterms:modified>
</cp:coreProperties>
</file>